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hch.sharepoint.com/sites/HSAdmin-Arbeiten/Freigegebene Dokumente/General/Studiengangsbewirtschaftung/Studienjahre_bis2019/Curricula_SVPlaner_SHP/Curricula_SVPlaner_SG/SG_2020/"/>
    </mc:Choice>
  </mc:AlternateContent>
  <xr:revisionPtr revIDLastSave="0" documentId="8_{22CD53B1-1644-4398-9FE5-5512C3C43760}" xr6:coauthVersionLast="46" xr6:coauthVersionMax="46" xr10:uidLastSave="{00000000-0000-0000-0000-000000000000}"/>
  <bookViews>
    <workbookView xWindow="-120" yWindow="-120" windowWidth="29040" windowHeight="17640" activeTab="1" xr2:uid="{00000000-000D-0000-FFFF-FFFF00000000}"/>
  </bookViews>
  <sheets>
    <sheet name="Studienverlaufsplaner" sheetId="2" r:id="rId1"/>
    <sheet name="Basiscurriculum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M17" i="2"/>
  <c r="M16" i="2"/>
  <c r="M15" i="2"/>
  <c r="M14" i="2"/>
  <c r="M13" i="2"/>
  <c r="M12" i="2"/>
  <c r="M11" i="2"/>
  <c r="G17" i="2" l="1"/>
  <c r="H20" i="2" l="1"/>
  <c r="G13" i="2" l="1"/>
  <c r="H11" i="2" l="1"/>
  <c r="H17" i="2" l="1"/>
  <c r="H16" i="2"/>
  <c r="G16" i="2"/>
  <c r="H15" i="2"/>
  <c r="G15" i="2"/>
  <c r="H14" i="2"/>
  <c r="G14" i="2"/>
  <c r="H13" i="2"/>
  <c r="H12" i="2"/>
  <c r="D33" i="2" l="1"/>
  <c r="C33" i="2"/>
  <c r="D32" i="2"/>
  <c r="C32" i="2"/>
  <c r="D31" i="2"/>
  <c r="C31" i="2"/>
  <c r="D30" i="2"/>
  <c r="C30" i="2"/>
  <c r="D29" i="2"/>
  <c r="C29" i="2"/>
  <c r="D28" i="2"/>
  <c r="C28" i="2"/>
  <c r="B28" i="2"/>
  <c r="D27" i="2"/>
  <c r="C27" i="2"/>
  <c r="B27" i="2"/>
  <c r="C26" i="2"/>
  <c r="B19" i="2"/>
  <c r="H10" i="2"/>
  <c r="M6" i="2"/>
  <c r="L6" i="2"/>
  <c r="H9" i="2"/>
  <c r="G9" i="2"/>
  <c r="D9" i="2"/>
  <c r="M5" i="2"/>
  <c r="H8" i="2"/>
  <c r="D8" i="2"/>
  <c r="H7" i="2"/>
  <c r="H6" i="2"/>
  <c r="H5" i="2"/>
  <c r="E32" i="2" l="1"/>
  <c r="F32" i="2" s="1"/>
  <c r="G32" i="2" s="1"/>
  <c r="H32" i="2" s="1"/>
  <c r="E33" i="2"/>
  <c r="F33" i="2" s="1"/>
  <c r="G33" i="2" s="1"/>
  <c r="H33" i="2" s="1"/>
  <c r="E29" i="2"/>
  <c r="F29" i="2" s="1"/>
  <c r="G29" i="2" s="1"/>
  <c r="H29" i="2" s="1"/>
  <c r="B34" i="2"/>
  <c r="E28" i="2"/>
  <c r="F28" i="2" s="1"/>
  <c r="G28" i="2" s="1"/>
  <c r="H28" i="2" s="1"/>
  <c r="C34" i="2"/>
  <c r="D34" i="2"/>
  <c r="E30" i="2"/>
  <c r="F30" i="2" s="1"/>
  <c r="G30" i="2" s="1"/>
  <c r="H30" i="2" s="1"/>
  <c r="E31" i="2"/>
  <c r="F31" i="2" s="1"/>
  <c r="G31" i="2" s="1"/>
  <c r="H31" i="2" s="1"/>
  <c r="E27" i="2"/>
  <c r="F27" i="2" s="1"/>
  <c r="G27" i="2" s="1"/>
  <c r="H27" i="2" s="1"/>
  <c r="E26" i="2"/>
  <c r="F26" i="2" s="1"/>
  <c r="G26" i="2" s="1"/>
  <c r="H26" i="2" s="1"/>
  <c r="E34" i="2" l="1"/>
</calcChain>
</file>

<file path=xl/sharedStrings.xml><?xml version="1.0" encoding="utf-8"?>
<sst xmlns="http://schemas.openxmlformats.org/spreadsheetml/2006/main" count="251" uniqueCount="180">
  <si>
    <t>Wo</t>
  </si>
  <si>
    <t>Förderbedarf geistige Entwicklung</t>
  </si>
  <si>
    <t>Praxisberatung</t>
  </si>
  <si>
    <t>Förderbedarf Hören</t>
  </si>
  <si>
    <t>Praxisberatung (auch projektbezogen)</t>
  </si>
  <si>
    <t>Förderbedarf Sehen</t>
  </si>
  <si>
    <t>P03</t>
  </si>
  <si>
    <t>P02</t>
  </si>
  <si>
    <t>P05</t>
  </si>
  <si>
    <t>P06</t>
  </si>
  <si>
    <t>P08</t>
  </si>
  <si>
    <t>P09</t>
  </si>
  <si>
    <t>P10</t>
  </si>
  <si>
    <t>P13</t>
  </si>
  <si>
    <t>P14</t>
  </si>
  <si>
    <t>P15</t>
  </si>
  <si>
    <t>P16</t>
  </si>
  <si>
    <t>P17</t>
  </si>
  <si>
    <t>P18</t>
  </si>
  <si>
    <t>P01
P02</t>
  </si>
  <si>
    <t xml:space="preserve">Praxisberatung </t>
  </si>
  <si>
    <t>Förderbedarf emotionale-soziale Entwicklung</t>
  </si>
  <si>
    <t>Pflichtmodule</t>
  </si>
  <si>
    <t>Wochentag Freitag für Wahlmodule</t>
  </si>
  <si>
    <t>Einführung Praxisprojekt</t>
  </si>
  <si>
    <t>Einführung Masterarbeit</t>
  </si>
  <si>
    <t>SW = Studienwoche</t>
  </si>
  <si>
    <t>Förderdiagnostik  und -planung</t>
  </si>
  <si>
    <t>Herausforderndes Verhalten</t>
  </si>
  <si>
    <t>SW Herausforderndes Verhalten
Praxisberatung (auch projektbezogen)</t>
  </si>
  <si>
    <t>P06
P02</t>
  </si>
  <si>
    <t>Sprache: Besonderer Bildungsbedarf</t>
  </si>
  <si>
    <t>Mathematik: Besonderer Bildungsbedarf</t>
  </si>
  <si>
    <t>Beratung</t>
  </si>
  <si>
    <t>P19</t>
  </si>
  <si>
    <t xml:space="preserve"> Integrative Didaktik</t>
  </si>
  <si>
    <t>Integrative Didaktik</t>
  </si>
  <si>
    <t>Selbststudium</t>
  </si>
  <si>
    <t>Abgabe Masterarbeit</t>
  </si>
  <si>
    <t>Abgabe Abstract Masterarbeit</t>
  </si>
  <si>
    <t>Präsentation Masterarbeit</t>
  </si>
  <si>
    <t>P12</t>
  </si>
  <si>
    <t>Förderbedarf Lernen</t>
  </si>
  <si>
    <t>Namen:</t>
  </si>
  <si>
    <t>Felicitas Muster</t>
  </si>
  <si>
    <t>Angaben zum Studium</t>
  </si>
  <si>
    <t>Wichtige Daten/Zeiten</t>
  </si>
  <si>
    <t>Anmeldetermine</t>
  </si>
  <si>
    <t>Studienbeginn im Jahr</t>
  </si>
  <si>
    <t>KW 44</t>
  </si>
  <si>
    <t>Beabsichtigte Studiendauer in Sem</t>
  </si>
  <si>
    <t>Abgabe Entwurf Praxisprojekt</t>
  </si>
  <si>
    <t>KW 6</t>
  </si>
  <si>
    <t>Beginn Praxisprojekt</t>
  </si>
  <si>
    <t>KW 12</t>
  </si>
  <si>
    <t>Abgabe Praxisprojekt? (2./3. Sem)</t>
  </si>
  <si>
    <t>KW 34</t>
  </si>
  <si>
    <t>Infoveranstaltung Praktische - / Kompetenzprofilprüfung</t>
  </si>
  <si>
    <t>KW 45</t>
  </si>
  <si>
    <t>Anzahl Wahlmodultage im 1. Sem</t>
  </si>
  <si>
    <t>Unterrichtsbesuch 1</t>
  </si>
  <si>
    <t>KW 13 - KW 24</t>
  </si>
  <si>
    <t>Anzahl Wahlmodultage im 2. Sem</t>
  </si>
  <si>
    <t>Anzahl Wahlmodultage im 3. Sem</t>
  </si>
  <si>
    <t>Unterrichtsbesuch 2</t>
  </si>
  <si>
    <t>KW 36 - KW 7</t>
  </si>
  <si>
    <t>Anzahl Wahlmodultage im 4. Sem</t>
  </si>
  <si>
    <t>Anzahl Wahlmodultage im 5. Sem</t>
  </si>
  <si>
    <t>Abgabe Skizze Masterarbeit</t>
  </si>
  <si>
    <t>Anzahl Wahlmodultage im 6. Sem</t>
  </si>
  <si>
    <t>Abgabe Disposition Masterarbeit</t>
  </si>
  <si>
    <t>Anzahl Wahlmodultage im 7. Sem</t>
  </si>
  <si>
    <t>Anzahl Wahlmodultage im 8. Sem</t>
  </si>
  <si>
    <t>Summe Wahlmodultage</t>
  </si>
  <si>
    <t>Leistungsnachweise und AnSes</t>
  </si>
  <si>
    <t>Abgabe</t>
  </si>
  <si>
    <t>LNW 1</t>
  </si>
  <si>
    <t>Förderdiagnostik</t>
  </si>
  <si>
    <t>AnSe 2</t>
  </si>
  <si>
    <t>Mathematik</t>
  </si>
  <si>
    <t>Diplomierung</t>
  </si>
  <si>
    <t>Sprache</t>
  </si>
  <si>
    <t>Zeitaufwand für das Studium</t>
  </si>
  <si>
    <t>LNW 2</t>
  </si>
  <si>
    <t>Sprache oder Mathematik</t>
  </si>
  <si>
    <t>(Durschschnittswert pro Semester, ohne Praxisanteil)</t>
  </si>
  <si>
    <t>LNW 3, AnSe 3</t>
  </si>
  <si>
    <t>integr. Ins e-Learning Neurowissenschaften</t>
  </si>
  <si>
    <t>Durchschnitt pro Semester</t>
  </si>
  <si>
    <t>Basis</t>
  </si>
  <si>
    <t>Wahlmod.</t>
  </si>
  <si>
    <t>Masterthese</t>
  </si>
  <si>
    <t>Total AS</t>
  </si>
  <si>
    <t xml:space="preserve">pro Woche </t>
  </si>
  <si>
    <t>in BG-%</t>
  </si>
  <si>
    <t>Freie Zeit</t>
  </si>
  <si>
    <t>LNW 4</t>
  </si>
  <si>
    <t>Zeitaufwand 1. Sem (KW 37 - 7)</t>
  </si>
  <si>
    <t>AnSe 4</t>
  </si>
  <si>
    <t>Recht</t>
  </si>
  <si>
    <t>Zeitaufwand 2. Sem (KW 8 - 37)</t>
  </si>
  <si>
    <t>Zeitaufwand 3. Sem (KW 38 - 7)</t>
  </si>
  <si>
    <t>Zeitaufwand 4. Sem (KW 8 - 37)</t>
  </si>
  <si>
    <t>Zeitaufwand 5. Sem (KW 37 - 7)</t>
  </si>
  <si>
    <t>Zeitaufwand 6. Sem (KW 8 - 37)</t>
  </si>
  <si>
    <t>Zeitaufwand 7. Sem (KW 38 - 7)</t>
  </si>
  <si>
    <t>Zeitaufwand 8. Sem (KW 8 - 37)</t>
  </si>
  <si>
    <t>Total</t>
  </si>
  <si>
    <t>Annahme HS: 2 Wochen Ferien</t>
  </si>
  <si>
    <t>Annahme FS: 3 Wochen Ferien</t>
  </si>
  <si>
    <t>Start Unterrichtsbesuch 1</t>
  </si>
  <si>
    <t>Ende Unterrichtsbesuch 1</t>
  </si>
  <si>
    <t>Start Unterrichtsbesuch 2</t>
  </si>
  <si>
    <t>Ende Unterrichtsbesuch 2</t>
  </si>
  <si>
    <t>LNW 1 Förderdiagnostik</t>
  </si>
  <si>
    <t>AnSe 2 Mathematik</t>
  </si>
  <si>
    <t>AnSe 2 Sprache</t>
  </si>
  <si>
    <t>LNW 2 Sprache oder Mathematik</t>
  </si>
  <si>
    <t>LNW 4 Beratung</t>
  </si>
  <si>
    <t>AnSe 4 Recht</t>
  </si>
  <si>
    <t>Wo 2</t>
  </si>
  <si>
    <t>Wo 20</t>
  </si>
  <si>
    <t>Wo 25</t>
  </si>
  <si>
    <t>Wo 33</t>
  </si>
  <si>
    <t>Wo 22</t>
  </si>
  <si>
    <t>P25</t>
  </si>
  <si>
    <t>Förderbedarf körp. + motorische Entwicklung</t>
  </si>
  <si>
    <t>Dienstag 09.30 - 16.30</t>
  </si>
  <si>
    <t>Kompetenzprofilprüfung</t>
  </si>
  <si>
    <t>Anm. Prakt. und Kompetenzprofilprüfung</t>
  </si>
  <si>
    <r>
      <t xml:space="preserve">SW Einführung in die Heilpädagogik </t>
    </r>
    <r>
      <rPr>
        <b/>
        <sz val="9"/>
        <color theme="1"/>
        <rFont val="Calibri"/>
        <family val="2"/>
        <scheme val="minor"/>
      </rPr>
      <t>(ZH)</t>
    </r>
    <r>
      <rPr>
        <sz val="9"/>
        <color theme="1"/>
        <rFont val="Calibri"/>
        <family val="2"/>
        <scheme val="minor"/>
      </rPr>
      <t xml:space="preserve">
Praxisberatung (Freitag, St. Gallen)</t>
    </r>
  </si>
  <si>
    <t>Änderungen vorbehalten</t>
  </si>
  <si>
    <t>W920</t>
  </si>
  <si>
    <t>Besondere Begabung (1. Tag Wahlpflichtmodul)</t>
  </si>
  <si>
    <t>Abgabe  Abstract + Masterarbeit</t>
  </si>
  <si>
    <t>Praxisberatung (auch projeiktbezogen)</t>
  </si>
  <si>
    <t>KW 26 (Di)</t>
  </si>
  <si>
    <t>Abgabe Praxisprojekt frühestens</t>
  </si>
  <si>
    <t>Abgabe Praxisprojekt spätestens</t>
  </si>
  <si>
    <t>E-Learning Neurowissenschaften</t>
  </si>
  <si>
    <t>Kompetenzprofilprüfung (Dienstag)</t>
  </si>
  <si>
    <t>Praktische Prüfung (Termin 1)</t>
  </si>
  <si>
    <t>Praktische Prüfung (Termin 2)</t>
  </si>
  <si>
    <t>KW 12 - 24</t>
  </si>
  <si>
    <t>KW 38 - 50</t>
  </si>
  <si>
    <t>Beginn Praktische Prüfung (Termin 2)</t>
  </si>
  <si>
    <t>Ende Praktische Prüfung (Termin 2)</t>
  </si>
  <si>
    <t>Beginn Praktische Prüfung (Termin 1)</t>
  </si>
  <si>
    <t>Ende Praktische Prüfung (Termin 1)</t>
  </si>
  <si>
    <t>Kooperation im Kontext</t>
  </si>
  <si>
    <t>SJ 2020/21</t>
  </si>
  <si>
    <t>Termine 2020/21</t>
  </si>
  <si>
    <t>Termine 2021/22</t>
  </si>
  <si>
    <t>SJ 2021/22</t>
  </si>
  <si>
    <t>Arbeit an Masterarbeit</t>
  </si>
  <si>
    <t>KW 11 (Mi)</t>
  </si>
  <si>
    <t>Wo 40</t>
  </si>
  <si>
    <t xml:space="preserve">Studienverlaufsplaner SHP Studiengruppe HfH-PHSG </t>
  </si>
  <si>
    <t xml:space="preserve">Präsentation Masterarbeit
</t>
  </si>
  <si>
    <t>10.12.2019/hac</t>
  </si>
  <si>
    <t>SJ 2022/23</t>
  </si>
  <si>
    <t>A02 Studienwoche Ethik</t>
  </si>
  <si>
    <t>Karfreitag</t>
  </si>
  <si>
    <t>Auffahrt</t>
  </si>
  <si>
    <t>1. Semester - Herbst 2020</t>
  </si>
  <si>
    <t>2. Semester- Frühjahr  2021</t>
  </si>
  <si>
    <t>3. Semester - Herbst 2021</t>
  </si>
  <si>
    <t>4. Semester - Frühjahr 2022</t>
  </si>
  <si>
    <t>5. Semester - Herbst 2022</t>
  </si>
  <si>
    <t>Frühjahr 2023</t>
  </si>
  <si>
    <t>15.08.2019/ zub</t>
  </si>
  <si>
    <t>Angaben zum Praxisprojekt/ Prüfungstermine und Masterarbeit folgen am 1. Studientag</t>
  </si>
  <si>
    <t>zum Modul P25 gehören zusätzlich 2 selbstorganisierte Studientage</t>
  </si>
  <si>
    <t>Termine 2022/23</t>
  </si>
  <si>
    <t>Diplomierung, 15.03.2023</t>
  </si>
  <si>
    <t>Wahlmodule Einschreibeverfahren 20/21</t>
  </si>
  <si>
    <t>03.-05.06.</t>
  </si>
  <si>
    <t>A02</t>
  </si>
  <si>
    <t>Besondere Begabung 
24.1.2022 - 08.02.2022 (4 Tage)</t>
  </si>
  <si>
    <t>Anpassungen Ethikwoche und W920/ Jan 2021/hac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</si>
</sst>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6" fillId="10" borderId="0" xfId="0" applyFont="1" applyFill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10" borderId="0" xfId="0" applyFont="1" applyFill="1" applyProtection="1"/>
    <xf numFmtId="0" fontId="0" fillId="10" borderId="0" xfId="0" applyFill="1" applyBorder="1" applyProtection="1"/>
    <xf numFmtId="0" fontId="0" fillId="10" borderId="0" xfId="0" applyFill="1" applyProtection="1"/>
    <xf numFmtId="0" fontId="0" fillId="0" borderId="0" xfId="0" applyProtection="1"/>
    <xf numFmtId="0" fontId="1" fillId="3" borderId="7" xfId="0" applyFont="1" applyFill="1" applyBorder="1" applyProtection="1"/>
    <xf numFmtId="0" fontId="0" fillId="3" borderId="15" xfId="0" applyFill="1" applyBorder="1" applyProtection="1"/>
    <xf numFmtId="0" fontId="0" fillId="3" borderId="2" xfId="0" applyFill="1" applyBorder="1" applyProtection="1"/>
    <xf numFmtId="0" fontId="0" fillId="3" borderId="16" xfId="0" applyFont="1" applyFill="1" applyBorder="1" applyProtection="1"/>
    <xf numFmtId="0" fontId="0" fillId="11" borderId="16" xfId="0" applyFill="1" applyBorder="1" applyProtection="1"/>
    <xf numFmtId="0" fontId="0" fillId="11" borderId="0" xfId="0" applyFill="1" applyBorder="1" applyProtection="1"/>
    <xf numFmtId="0" fontId="1" fillId="11" borderId="0" xfId="0" applyFont="1" applyFill="1" applyBorder="1" applyAlignment="1" applyProtection="1">
      <alignment horizontal="right"/>
    </xf>
    <xf numFmtId="0" fontId="0" fillId="12" borderId="0" xfId="0" applyFill="1" applyBorder="1" applyProtection="1"/>
    <xf numFmtId="0" fontId="0" fillId="3" borderId="16" xfId="0" applyFill="1" applyBorder="1" applyProtection="1"/>
    <xf numFmtId="0" fontId="0" fillId="0" borderId="17" xfId="0" applyFill="1" applyBorder="1" applyProtection="1">
      <protection locked="0"/>
    </xf>
    <xf numFmtId="0" fontId="0" fillId="3" borderId="18" xfId="0" applyFill="1" applyBorder="1" applyProtection="1"/>
    <xf numFmtId="0" fontId="5" fillId="13" borderId="0" xfId="0" applyFont="1" applyFill="1" applyBorder="1" applyProtection="1"/>
    <xf numFmtId="0" fontId="4" fillId="13" borderId="0" xfId="0" applyFont="1" applyFill="1" applyBorder="1" applyAlignment="1" applyProtection="1">
      <alignment horizontal="right"/>
    </xf>
    <xf numFmtId="0" fontId="1" fillId="12" borderId="0" xfId="0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1" fillId="3" borderId="0" xfId="0" applyFont="1" applyFill="1" applyBorder="1" applyAlignment="1" applyProtection="1">
      <alignment horizontal="right"/>
    </xf>
    <xf numFmtId="0" fontId="0" fillId="14" borderId="16" xfId="0" applyFill="1" applyBorder="1" applyProtection="1"/>
    <xf numFmtId="0" fontId="0" fillId="14" borderId="0" xfId="0" applyFill="1" applyBorder="1" applyProtection="1"/>
    <xf numFmtId="0" fontId="1" fillId="14" borderId="0" xfId="0" applyFont="1" applyFill="1" applyBorder="1" applyAlignment="1" applyProtection="1">
      <alignment horizontal="right"/>
    </xf>
    <xf numFmtId="0" fontId="4" fillId="9" borderId="9" xfId="0" applyFont="1" applyFill="1" applyBorder="1" applyProtection="1"/>
    <xf numFmtId="0" fontId="5" fillId="7" borderId="16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Alignment="1" applyProtection="1">
      <alignment horizontal="right"/>
    </xf>
    <xf numFmtId="0" fontId="10" fillId="9" borderId="9" xfId="0" applyFont="1" applyFill="1" applyBorder="1" applyProtection="1"/>
    <xf numFmtId="0" fontId="1" fillId="0" borderId="0" xfId="0" applyFont="1" applyProtection="1"/>
    <xf numFmtId="0" fontId="0" fillId="3" borderId="1" xfId="0" applyFill="1" applyBorder="1" applyAlignment="1" applyProtection="1">
      <alignment horizontal="right"/>
    </xf>
    <xf numFmtId="0" fontId="0" fillId="3" borderId="1" xfId="0" applyFill="1" applyBorder="1" applyProtection="1"/>
    <xf numFmtId="0" fontId="0" fillId="3" borderId="9" xfId="0" applyFill="1" applyBorder="1" applyProtection="1"/>
    <xf numFmtId="0" fontId="11" fillId="12" borderId="5" xfId="0" applyFont="1" applyFill="1" applyBorder="1" applyProtection="1"/>
    <xf numFmtId="0" fontId="11" fillId="12" borderId="6" xfId="0" applyFont="1" applyFill="1" applyBorder="1" applyProtection="1"/>
    <xf numFmtId="0" fontId="0" fillId="10" borderId="0" xfId="0" applyFill="1" applyAlignment="1" applyProtection="1">
      <alignment horizontal="right" vertical="center"/>
    </xf>
    <xf numFmtId="0" fontId="0" fillId="10" borderId="0" xfId="0" applyFill="1" applyAlignment="1" applyProtection="1">
      <alignment horizontal="right"/>
    </xf>
    <xf numFmtId="0" fontId="0" fillId="3" borderId="8" xfId="0" applyFill="1" applyBorder="1" applyAlignment="1" applyProtection="1">
      <alignment horizontal="right"/>
    </xf>
    <xf numFmtId="0" fontId="1" fillId="11" borderId="18" xfId="0" applyFont="1" applyFill="1" applyBorder="1" applyAlignment="1" applyProtection="1">
      <alignment horizontal="right"/>
    </xf>
    <xf numFmtId="0" fontId="1" fillId="3" borderId="18" xfId="0" applyFont="1" applyFill="1" applyBorder="1" applyAlignment="1" applyProtection="1">
      <alignment horizontal="right"/>
    </xf>
    <xf numFmtId="1" fontId="1" fillId="3" borderId="18" xfId="0" quotePrefix="1" applyNumberFormat="1" applyFont="1" applyFill="1" applyBorder="1" applyAlignment="1" applyProtection="1">
      <alignment horizontal="right"/>
    </xf>
    <xf numFmtId="0" fontId="1" fillId="14" borderId="18" xfId="0" applyFont="1" applyFill="1" applyBorder="1" applyAlignment="1" applyProtection="1">
      <alignment horizontal="right"/>
    </xf>
    <xf numFmtId="0" fontId="4" fillId="7" borderId="18" xfId="0" applyFont="1" applyFill="1" applyBorder="1" applyAlignment="1" applyProtection="1">
      <alignment horizontal="right"/>
    </xf>
    <xf numFmtId="0" fontId="1" fillId="10" borderId="0" xfId="0" applyFont="1" applyFill="1" applyAlignment="1" applyProtection="1">
      <alignment horizontal="right"/>
    </xf>
    <xf numFmtId="0" fontId="1" fillId="3" borderId="1" xfId="0" applyFont="1" applyFill="1" applyBorder="1" applyAlignment="1" applyProtection="1">
      <alignment horizontal="right" wrapText="1"/>
    </xf>
    <xf numFmtId="1" fontId="4" fillId="9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3" borderId="21" xfId="0" applyFont="1" applyFill="1" applyBorder="1" applyProtection="1"/>
    <xf numFmtId="0" fontId="1" fillId="3" borderId="22" xfId="0" applyFont="1" applyFill="1" applyBorder="1" applyProtection="1"/>
    <xf numFmtId="0" fontId="1" fillId="3" borderId="23" xfId="0" applyFont="1" applyFill="1" applyBorder="1" applyProtection="1"/>
    <xf numFmtId="0" fontId="0" fillId="12" borderId="19" xfId="0" applyFill="1" applyBorder="1" applyProtection="1"/>
    <xf numFmtId="1" fontId="1" fillId="12" borderId="20" xfId="0" applyNumberFormat="1" applyFont="1" applyFill="1" applyBorder="1" applyProtection="1"/>
    <xf numFmtId="0" fontId="1" fillId="12" borderId="20" xfId="0" applyFont="1" applyFill="1" applyBorder="1" applyAlignment="1" applyProtection="1">
      <alignment horizontal="right"/>
    </xf>
    <xf numFmtId="0" fontId="5" fillId="13" borderId="19" xfId="0" applyFont="1" applyFill="1" applyBorder="1" applyProtection="1"/>
    <xf numFmtId="0" fontId="4" fillId="13" borderId="20" xfId="0" applyFont="1" applyFill="1" applyBorder="1" applyAlignment="1" applyProtection="1">
      <alignment horizontal="right"/>
    </xf>
    <xf numFmtId="0" fontId="0" fillId="10" borderId="0" xfId="0" applyFont="1" applyFill="1" applyProtection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90"/>
    </xf>
    <xf numFmtId="0" fontId="12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2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16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vertical="center"/>
    </xf>
    <xf numFmtId="0" fontId="18" fillId="1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" fontId="0" fillId="3" borderId="17" xfId="0" applyNumberFormat="1" applyFill="1" applyBorder="1" applyProtection="1"/>
    <xf numFmtId="0" fontId="1" fillId="15" borderId="1" xfId="0" applyFont="1" applyFill="1" applyBorder="1" applyProtection="1"/>
    <xf numFmtId="0" fontId="7" fillId="15" borderId="1" xfId="0" applyFont="1" applyFill="1" applyBorder="1" applyAlignment="1" applyProtection="1">
      <alignment horizontal="right"/>
    </xf>
    <xf numFmtId="0" fontId="8" fillId="16" borderId="1" xfId="0" applyFont="1" applyFill="1" applyBorder="1" applyProtection="1"/>
    <xf numFmtId="1" fontId="9" fillId="16" borderId="1" xfId="0" applyNumberFormat="1" applyFont="1" applyFill="1" applyBorder="1" applyAlignment="1" applyProtection="1">
      <alignment horizontal="right"/>
    </xf>
    <xf numFmtId="0" fontId="9" fillId="16" borderId="1" xfId="0" applyFont="1" applyFill="1" applyBorder="1" applyAlignment="1" applyProtection="1">
      <alignment horizontal="right"/>
    </xf>
    <xf numFmtId="0" fontId="0" fillId="12" borderId="1" xfId="0" applyFill="1" applyBorder="1" applyAlignment="1" applyProtection="1">
      <alignment horizontal="right"/>
    </xf>
    <xf numFmtId="0" fontId="0" fillId="12" borderId="1" xfId="0" applyFill="1" applyBorder="1" applyProtection="1"/>
    <xf numFmtId="1" fontId="1" fillId="12" borderId="1" xfId="0" applyNumberFormat="1" applyFont="1" applyFill="1" applyBorder="1" applyProtection="1"/>
    <xf numFmtId="0" fontId="20" fillId="10" borderId="0" xfId="0" applyFont="1" applyFill="1" applyProtection="1"/>
    <xf numFmtId="0" fontId="14" fillId="3" borderId="1" xfId="0" applyFont="1" applyFill="1" applyBorder="1" applyAlignment="1" applyProtection="1">
      <alignment horizontal="right"/>
    </xf>
    <xf numFmtId="0" fontId="14" fillId="3" borderId="1" xfId="0" applyFont="1" applyFill="1" applyBorder="1" applyProtection="1"/>
    <xf numFmtId="0" fontId="20" fillId="3" borderId="1" xfId="0" applyFont="1" applyFill="1" applyBorder="1" applyProtection="1"/>
    <xf numFmtId="0" fontId="2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5" fillId="9" borderId="0" xfId="0" applyFont="1" applyFill="1" applyBorder="1" applyProtection="1"/>
    <xf numFmtId="0" fontId="4" fillId="9" borderId="0" xfId="0" applyFont="1" applyFill="1" applyBorder="1" applyAlignment="1" applyProtection="1">
      <alignment horizontal="right"/>
    </xf>
    <xf numFmtId="0" fontId="10" fillId="9" borderId="10" xfId="0" applyFont="1" applyFill="1" applyBorder="1" applyProtection="1"/>
    <xf numFmtId="0" fontId="7" fillId="4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" fillId="22" borderId="1" xfId="0" applyFont="1" applyFill="1" applyBorder="1" applyAlignment="1">
      <alignment horizontal="center" vertical="center" wrapText="1"/>
    </xf>
    <xf numFmtId="0" fontId="7" fillId="22" borderId="1" xfId="0" applyFont="1" applyFill="1" applyBorder="1" applyAlignment="1">
      <alignment horizontal="center" vertical="center"/>
    </xf>
    <xf numFmtId="0" fontId="0" fillId="3" borderId="17" xfId="0" applyFill="1" applyBorder="1" applyProtection="1"/>
    <xf numFmtId="0" fontId="14" fillId="0" borderId="1" xfId="0" applyFont="1" applyBorder="1" applyAlignment="1">
      <alignment horizontal="center" vertical="center"/>
    </xf>
    <xf numFmtId="0" fontId="3" fillId="23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7" fillId="21" borderId="1" xfId="0" applyFont="1" applyFill="1" applyBorder="1" applyAlignment="1">
      <alignment horizontal="center" vertical="center" wrapText="1"/>
    </xf>
    <xf numFmtId="0" fontId="0" fillId="0" borderId="24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13" fillId="9" borderId="1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 applyProtection="1">
      <alignment horizontal="left"/>
    </xf>
    <xf numFmtId="1" fontId="4" fillId="9" borderId="18" xfId="0" applyNumberFormat="1" applyFont="1" applyFill="1" applyBorder="1" applyAlignment="1" applyProtection="1">
      <alignment horizontal="right"/>
    </xf>
    <xf numFmtId="0" fontId="13" fillId="5" borderId="11" xfId="0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0" fontId="16" fillId="1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2" fillId="17" borderId="0" xfId="0" applyFont="1" applyFill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top" wrapText="1"/>
    </xf>
  </cellXfs>
  <cellStyles count="1">
    <cellStyle name="Standard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 style="thin">
          <color indexed="64"/>
        </top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 style="thin">
          <color indexed="64"/>
        </right>
        <top/>
        <bottom/>
      </border>
    </dxf>
    <dxf>
      <fill>
        <patternFill patternType="lightGrid"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CC"/>
      <color rgb="FFFF99FF"/>
      <color rgb="FFFF00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92206</xdr:colOff>
      <xdr:row>0</xdr:row>
      <xdr:rowOff>445390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13798DE-7F8D-48F1-BC31-725337C9E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2206756" cy="35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32.85546875" customWidth="1"/>
    <col min="2" max="2" width="10.5703125" customWidth="1"/>
    <col min="3" max="4" width="9.85546875" customWidth="1"/>
    <col min="5" max="5" width="11.28515625" customWidth="1"/>
    <col min="6" max="7" width="11.42578125" customWidth="1"/>
    <col min="8" max="8" width="9.85546875" style="51" customWidth="1"/>
    <col min="9" max="9" width="2.7109375" customWidth="1"/>
    <col min="10" max="10" width="14.28515625" customWidth="1"/>
    <col min="11" max="11" width="39.5703125" customWidth="1"/>
    <col min="12" max="12" width="11.85546875" customWidth="1"/>
    <col min="13" max="13" width="11.7109375" customWidth="1"/>
  </cols>
  <sheetData>
    <row r="1" spans="1:13" ht="41.25" customHeight="1" thickBot="1" x14ac:dyDescent="0.3"/>
    <row r="2" spans="1:13" ht="19.5" thickBot="1" x14ac:dyDescent="0.3">
      <c r="A2" s="1" t="s">
        <v>157</v>
      </c>
      <c r="B2" s="2"/>
      <c r="C2" s="2"/>
      <c r="D2" s="3" t="s">
        <v>43</v>
      </c>
      <c r="E2" s="165" t="s">
        <v>44</v>
      </c>
      <c r="F2" s="166"/>
      <c r="G2" s="167"/>
      <c r="H2" s="40"/>
      <c r="I2" s="4"/>
      <c r="J2" s="5" t="s">
        <v>159</v>
      </c>
      <c r="K2" s="5"/>
      <c r="L2" s="4"/>
      <c r="M2" s="4"/>
    </row>
    <row r="3" spans="1:13" ht="15.75" thickBot="1" x14ac:dyDescent="0.3">
      <c r="A3" s="6"/>
      <c r="B3" s="7"/>
      <c r="C3" s="8"/>
      <c r="D3" s="8"/>
      <c r="E3" s="8"/>
      <c r="F3" s="8"/>
      <c r="G3" s="8"/>
      <c r="H3" s="41"/>
      <c r="I3" s="9"/>
      <c r="J3" s="9"/>
      <c r="K3" s="9"/>
      <c r="L3" s="9"/>
      <c r="M3" s="9"/>
    </row>
    <row r="4" spans="1:13" ht="15.75" thickBot="1" x14ac:dyDescent="0.3">
      <c r="A4" s="10" t="s">
        <v>45</v>
      </c>
      <c r="B4" s="11"/>
      <c r="C4" s="8"/>
      <c r="D4" s="10" t="s">
        <v>46</v>
      </c>
      <c r="E4" s="12"/>
      <c r="F4" s="12"/>
      <c r="G4" s="12"/>
      <c r="H4" s="42"/>
      <c r="I4" s="9"/>
      <c r="J4" s="52" t="s">
        <v>47</v>
      </c>
      <c r="K4" s="53"/>
      <c r="L4" s="53"/>
      <c r="M4" s="54"/>
    </row>
    <row r="5" spans="1:13" ht="15.75" thickBot="1" x14ac:dyDescent="0.3">
      <c r="A5" s="13" t="s">
        <v>48</v>
      </c>
      <c r="B5" s="123">
        <v>2020</v>
      </c>
      <c r="C5" s="8"/>
      <c r="D5" s="14" t="s">
        <v>24</v>
      </c>
      <c r="E5" s="15"/>
      <c r="F5" s="15"/>
      <c r="G5" s="16" t="s">
        <v>49</v>
      </c>
      <c r="H5" s="43">
        <f>B5</f>
        <v>2020</v>
      </c>
      <c r="I5" s="9"/>
      <c r="J5" s="55" t="s">
        <v>57</v>
      </c>
      <c r="K5" s="17"/>
      <c r="L5" s="23" t="s">
        <v>58</v>
      </c>
      <c r="M5" s="56">
        <f>B5+1</f>
        <v>2021</v>
      </c>
    </row>
    <row r="6" spans="1:13" ht="15.75" thickBot="1" x14ac:dyDescent="0.3">
      <c r="A6" s="18" t="s">
        <v>50</v>
      </c>
      <c r="B6" s="147">
        <v>5</v>
      </c>
      <c r="C6" s="8"/>
      <c r="D6" s="14" t="s">
        <v>51</v>
      </c>
      <c r="E6" s="15"/>
      <c r="F6" s="15"/>
      <c r="G6" s="16" t="s">
        <v>52</v>
      </c>
      <c r="H6" s="43">
        <f>B5+1</f>
        <v>2021</v>
      </c>
      <c r="I6" s="9"/>
      <c r="J6" s="55" t="s">
        <v>129</v>
      </c>
      <c r="K6" s="17"/>
      <c r="L6" s="23" t="str">
        <f>IF($B$6=4,"KW 2",IF($B$6=5,"KW 2",IF($B$6=6,"KW 25",IF($B$6=7,"KW 2",IF($B$6=8,"KW 25")))))</f>
        <v>KW 2</v>
      </c>
      <c r="M6" s="57">
        <f>IF($B$6=4,$B$5+2,IF($B$6=5,$B$5+2,IF($B$6=6,$B$5+2,IF($B$6=7,$B$5+3,IF($B$6=8,$B$5+3)))))</f>
        <v>2022</v>
      </c>
    </row>
    <row r="7" spans="1:13" ht="15.75" thickBot="1" x14ac:dyDescent="0.3">
      <c r="A7" s="18"/>
      <c r="B7" s="20"/>
      <c r="C7" s="8"/>
      <c r="D7" s="14" t="s">
        <v>53</v>
      </c>
      <c r="E7" s="15"/>
      <c r="F7" s="15"/>
      <c r="G7" s="16" t="s">
        <v>54</v>
      </c>
      <c r="H7" s="43">
        <f>B5+1</f>
        <v>2021</v>
      </c>
      <c r="I7" s="9"/>
      <c r="J7" s="58" t="s">
        <v>175</v>
      </c>
      <c r="K7" s="21"/>
      <c r="L7" s="22" t="s">
        <v>176</v>
      </c>
      <c r="M7" s="59">
        <v>2020</v>
      </c>
    </row>
    <row r="8" spans="1:13" ht="15.75" thickBot="1" x14ac:dyDescent="0.3">
      <c r="A8" s="18" t="s">
        <v>55</v>
      </c>
      <c r="B8" s="19">
        <v>3</v>
      </c>
      <c r="C8" s="8"/>
      <c r="D8" s="14" t="str">
        <f>IF($B$8=2,"Abgabe Praxisprojekt","Abgabe Praxisprojekt frühestens")</f>
        <v>Abgabe Praxisprojekt frühestens</v>
      </c>
      <c r="E8" s="15"/>
      <c r="F8" s="15"/>
      <c r="G8" s="16" t="s">
        <v>56</v>
      </c>
      <c r="H8" s="43">
        <f>B5+1</f>
        <v>2021</v>
      </c>
      <c r="I8" s="9"/>
      <c r="J8" s="9"/>
      <c r="K8" s="9"/>
      <c r="L8" s="9"/>
      <c r="M8" s="9"/>
    </row>
    <row r="9" spans="1:13" ht="15.75" thickBot="1" x14ac:dyDescent="0.3">
      <c r="A9" s="18"/>
      <c r="B9" s="20"/>
      <c r="C9" s="8"/>
      <c r="D9" s="14" t="str">
        <f>IF($B$8=2,"","Abgabe Praxisprojekt spätestens")</f>
        <v>Abgabe Praxisprojekt spätestens</v>
      </c>
      <c r="E9" s="15"/>
      <c r="F9" s="15"/>
      <c r="G9" s="16" t="str">
        <f>IF($B$8=2,"","KW 2")</f>
        <v>KW 2</v>
      </c>
      <c r="H9" s="43">
        <f>IF($B$8=2,"",B5+2)</f>
        <v>2022</v>
      </c>
      <c r="I9" s="9"/>
      <c r="J9" s="9"/>
      <c r="K9" s="9"/>
      <c r="L9" s="9"/>
      <c r="M9" s="9"/>
    </row>
    <row r="10" spans="1:13" ht="15.75" thickBot="1" x14ac:dyDescent="0.3">
      <c r="A10" s="18" t="s">
        <v>59</v>
      </c>
      <c r="B10" s="19">
        <v>5</v>
      </c>
      <c r="C10" s="8"/>
      <c r="D10" s="18" t="s">
        <v>60</v>
      </c>
      <c r="E10" s="24"/>
      <c r="F10" s="24"/>
      <c r="G10" s="25" t="s">
        <v>61</v>
      </c>
      <c r="H10" s="44">
        <f>B5+1</f>
        <v>2021</v>
      </c>
      <c r="I10" s="9"/>
      <c r="J10" s="124" t="s">
        <v>74</v>
      </c>
      <c r="K10" s="124"/>
      <c r="L10" s="125" t="s">
        <v>75</v>
      </c>
      <c r="M10" s="125"/>
    </row>
    <row r="11" spans="1:13" ht="15.75" thickBot="1" x14ac:dyDescent="0.3">
      <c r="A11" s="18" t="s">
        <v>62</v>
      </c>
      <c r="B11" s="19">
        <v>5</v>
      </c>
      <c r="C11" s="8"/>
      <c r="D11" s="18" t="s">
        <v>64</v>
      </c>
      <c r="E11" s="24"/>
      <c r="F11" s="24"/>
      <c r="G11" s="25" t="s">
        <v>65</v>
      </c>
      <c r="H11" s="45">
        <f>B5+2</f>
        <v>2022</v>
      </c>
      <c r="I11" s="9"/>
      <c r="J11" s="126" t="s">
        <v>76</v>
      </c>
      <c r="K11" s="126" t="s">
        <v>77</v>
      </c>
      <c r="L11" s="128" t="s">
        <v>120</v>
      </c>
      <c r="M11" s="127">
        <f>B5+1</f>
        <v>2021</v>
      </c>
    </row>
    <row r="12" spans="1:13" ht="15.75" thickBot="1" x14ac:dyDescent="0.3">
      <c r="A12" s="18" t="s">
        <v>63</v>
      </c>
      <c r="B12" s="19">
        <v>5</v>
      </c>
      <c r="C12" s="8"/>
      <c r="D12" s="26" t="s">
        <v>25</v>
      </c>
      <c r="E12" s="27"/>
      <c r="F12" s="27"/>
      <c r="G12" s="28" t="s">
        <v>56</v>
      </c>
      <c r="H12" s="46">
        <f>IF($B$6=4,$B$5+1,IF($B$6=5,$B$5+1,IF($B$6=6,$B$5+2,IF($B$6=7,$B$5+2,IF($B$6=8,$B$5+3)))))</f>
        <v>2021</v>
      </c>
      <c r="I12" s="9"/>
      <c r="J12" s="126" t="s">
        <v>78</v>
      </c>
      <c r="K12" s="126" t="s">
        <v>79</v>
      </c>
      <c r="L12" s="128" t="s">
        <v>122</v>
      </c>
      <c r="M12" s="127">
        <f>B5+1</f>
        <v>2021</v>
      </c>
    </row>
    <row r="13" spans="1:13" ht="15.75" thickBot="1" x14ac:dyDescent="0.3">
      <c r="A13" s="18" t="s">
        <v>66</v>
      </c>
      <c r="B13" s="154">
        <v>5</v>
      </c>
      <c r="C13" s="8"/>
      <c r="D13" s="26" t="s">
        <v>68</v>
      </c>
      <c r="E13" s="27"/>
      <c r="F13" s="27"/>
      <c r="G13" s="28" t="str">
        <f>IF($B$6=4,"KW 15",IF($B$6=5,"KW 42",IF($B$6=6,"KW 15",IF($B$6=7,"KW 42",IF($B$6=8,"KW 15")))))</f>
        <v>KW 42</v>
      </c>
      <c r="H13" s="46">
        <f>IF($B$6=4,$B$5+1,IF($B$6=5,$B$5+1,IF($B$6=6,$B$5+2,IF($B$6=7,$B$5+2,IF($B$6=8,$B$5+3)))))</f>
        <v>2021</v>
      </c>
      <c r="I13" s="9"/>
      <c r="J13" s="126" t="s">
        <v>78</v>
      </c>
      <c r="K13" s="126" t="s">
        <v>81</v>
      </c>
      <c r="L13" s="128" t="s">
        <v>121</v>
      </c>
      <c r="M13" s="127">
        <f>B5+1</f>
        <v>2021</v>
      </c>
    </row>
    <row r="14" spans="1:13" x14ac:dyDescent="0.25">
      <c r="A14" s="18" t="s">
        <v>67</v>
      </c>
      <c r="B14" s="153"/>
      <c r="C14" s="8"/>
      <c r="D14" s="26" t="s">
        <v>70</v>
      </c>
      <c r="E14" s="27"/>
      <c r="F14" s="27"/>
      <c r="G14" s="28" t="str">
        <f>IF($B$6=4,"KW 42",IF($B$6=5,"KW 18",IF($B$6=6,"KW 42",IF($B$6=7,"KW 18",IF($B$6=8,"KW 42")))))</f>
        <v>KW 18</v>
      </c>
      <c r="H14" s="46">
        <f>IF($B$6=4,$B$5+1,IF($B$6=5,$B$5+2,IF($B$6=6,$B$5+2,IF($B$6=7,$B$5+3,IF($B$6=8,$B$5+3)))))</f>
        <v>2022</v>
      </c>
      <c r="I14" s="9"/>
      <c r="J14" s="126" t="s">
        <v>83</v>
      </c>
      <c r="K14" s="126" t="s">
        <v>84</v>
      </c>
      <c r="L14" s="128" t="s">
        <v>123</v>
      </c>
      <c r="M14" s="127">
        <f>B5+1</f>
        <v>2021</v>
      </c>
    </row>
    <row r="15" spans="1:13" ht="15.75" thickBot="1" x14ac:dyDescent="0.3">
      <c r="A15" s="18" t="s">
        <v>69</v>
      </c>
      <c r="B15" s="152"/>
      <c r="C15" s="8"/>
      <c r="D15" s="26" t="s">
        <v>38</v>
      </c>
      <c r="E15" s="27"/>
      <c r="F15" s="27"/>
      <c r="G15" s="28" t="str">
        <f>IF($B$6=4,"KW 25",IF($B$6=5,"KW 49",IF($B$6=6,"KW 25",IF($B$6=7,"KW 49",IF($B$6=8,"KW 25")))))</f>
        <v>KW 49</v>
      </c>
      <c r="H15" s="46">
        <f>IF($B$6=4,$B$5+2,IF($B$6=5,$B$5+2,IF($B$6=6,$B$5+3,IF($B$6=7,$B$5+3,IF($B$6=8,$B$5+4)))))</f>
        <v>2022</v>
      </c>
      <c r="I15" s="9"/>
      <c r="J15" s="126" t="s">
        <v>86</v>
      </c>
      <c r="K15" s="126" t="s">
        <v>87</v>
      </c>
      <c r="L15" s="128" t="s">
        <v>156</v>
      </c>
      <c r="M15" s="127">
        <f>B5+1</f>
        <v>2021</v>
      </c>
    </row>
    <row r="16" spans="1:13" ht="15.75" thickBot="1" x14ac:dyDescent="0.3">
      <c r="A16" s="18" t="s">
        <v>71</v>
      </c>
      <c r="B16" s="19"/>
      <c r="C16" s="8"/>
      <c r="D16" s="26" t="s">
        <v>39</v>
      </c>
      <c r="E16" s="27"/>
      <c r="F16" s="27"/>
      <c r="G16" s="28" t="str">
        <f>IF($B$6=4,"KW 25",IF($B$6=5,"KW 49",IF($B$6=6,"KW 25",IF($B$6=7,"KW 49",IF($B$6=8,"KW 25")))))</f>
        <v>KW 49</v>
      </c>
      <c r="H16" s="46">
        <f>IF($B$6=4,$B$5+2,IF($B$6=5,$B$5+2,IF($B$6=6,$B$5+3,IF($B$6=7,$B$5+3,IF($B$6=8,$B$5+4)))))</f>
        <v>2022</v>
      </c>
      <c r="I16" s="9"/>
      <c r="J16" s="126" t="s">
        <v>96</v>
      </c>
      <c r="K16" s="126" t="s">
        <v>33</v>
      </c>
      <c r="L16" s="128" t="s">
        <v>121</v>
      </c>
      <c r="M16" s="127">
        <f>B5+2</f>
        <v>2022</v>
      </c>
    </row>
    <row r="17" spans="1:13" ht="15.75" thickBot="1" x14ac:dyDescent="0.3">
      <c r="A17" s="18" t="s">
        <v>72</v>
      </c>
      <c r="B17" s="19"/>
      <c r="C17" s="8"/>
      <c r="D17" s="26" t="s">
        <v>40</v>
      </c>
      <c r="E17" s="27"/>
      <c r="F17" s="27"/>
      <c r="G17" s="28" t="str">
        <f>IF($B$6=4,"KW 35",IF($B$6=5,"KW 6",IF($B$6=6,"KW 35",IF($B$6=7,"KW 6",IF($B$6=8,"KW 35")))))</f>
        <v>KW 6</v>
      </c>
      <c r="H17" s="46">
        <f>IF($B$6=4,$B$5+2,IF($B$6=5,$B$5+3,IF($B$6=6,$B$5+3,IF($B$6=7,$B$5+4,IF($B$6=8,$B$5+4)))))</f>
        <v>2023</v>
      </c>
      <c r="I17" s="9"/>
      <c r="J17" s="126" t="s">
        <v>98</v>
      </c>
      <c r="K17" s="126" t="s">
        <v>99</v>
      </c>
      <c r="L17" s="128" t="s">
        <v>124</v>
      </c>
      <c r="M17" s="127">
        <f>B5+2</f>
        <v>2022</v>
      </c>
    </row>
    <row r="18" spans="1:13" x14ac:dyDescent="0.25">
      <c r="A18" s="18"/>
      <c r="B18" s="20"/>
      <c r="C18" s="8"/>
      <c r="D18" s="156" t="s">
        <v>141</v>
      </c>
      <c r="E18" s="31"/>
      <c r="F18" s="31"/>
      <c r="G18" s="32" t="s">
        <v>143</v>
      </c>
      <c r="H18" s="47">
        <v>2021</v>
      </c>
      <c r="I18" s="9"/>
      <c r="J18" s="9"/>
      <c r="K18" s="9"/>
      <c r="L18" s="9"/>
      <c r="M18" s="9"/>
    </row>
    <row r="19" spans="1:13" ht="15.75" x14ac:dyDescent="0.25">
      <c r="A19" s="29" t="s">
        <v>73</v>
      </c>
      <c r="B19" s="142">
        <f>SUM(B10:B17)</f>
        <v>20</v>
      </c>
      <c r="C19" s="8"/>
      <c r="D19" s="156" t="s">
        <v>142</v>
      </c>
      <c r="E19" s="31"/>
      <c r="F19" s="31"/>
      <c r="G19" s="32" t="s">
        <v>144</v>
      </c>
      <c r="H19" s="47">
        <v>2021</v>
      </c>
      <c r="I19" s="9"/>
      <c r="J19" s="9"/>
      <c r="K19" s="9"/>
      <c r="L19" s="9"/>
      <c r="M19" s="9"/>
    </row>
    <row r="20" spans="1:13" x14ac:dyDescent="0.25">
      <c r="A20" s="8"/>
      <c r="B20" s="8"/>
      <c r="C20" s="8"/>
      <c r="D20" s="30" t="s">
        <v>128</v>
      </c>
      <c r="E20" s="31"/>
      <c r="F20" s="31"/>
      <c r="G20" s="32" t="s">
        <v>136</v>
      </c>
      <c r="H20" s="47">
        <f>IF($B$6=4,$B$5+2,IF($B$6=5,$B$5+2,IF($B$6=6,$B$5+2,IF($B$6=7,$B$5+3,IF($B$6=8,$B$5+3)))))</f>
        <v>2022</v>
      </c>
      <c r="I20" s="9"/>
      <c r="J20" s="9"/>
      <c r="K20" s="9"/>
      <c r="L20" s="9"/>
      <c r="M20" s="9"/>
    </row>
    <row r="21" spans="1:13" ht="15.75" x14ac:dyDescent="0.25">
      <c r="A21" s="8"/>
      <c r="B21" s="8"/>
      <c r="C21" s="8"/>
      <c r="D21" s="33" t="s">
        <v>80</v>
      </c>
      <c r="E21" s="140"/>
      <c r="F21" s="140"/>
      <c r="G21" s="141" t="s">
        <v>155</v>
      </c>
      <c r="H21" s="157">
        <f>B5+3</f>
        <v>2023</v>
      </c>
      <c r="I21" s="9"/>
      <c r="J21" s="9"/>
      <c r="K21" s="9"/>
      <c r="L21" s="9"/>
      <c r="M21" s="9"/>
    </row>
    <row r="22" spans="1:13" x14ac:dyDescent="0.25">
      <c r="A22" s="8"/>
      <c r="B22" s="8"/>
      <c r="C22" s="8"/>
      <c r="D22" s="8"/>
      <c r="E22" s="8"/>
      <c r="F22" s="8"/>
      <c r="G22" s="8"/>
      <c r="H22" s="41"/>
      <c r="I22" s="9"/>
      <c r="J22" s="9"/>
      <c r="K22" s="9"/>
      <c r="L22" s="9"/>
      <c r="M22" s="9"/>
    </row>
    <row r="23" spans="1:13" x14ac:dyDescent="0.25">
      <c r="A23" s="6" t="s">
        <v>82</v>
      </c>
      <c r="B23" s="8"/>
      <c r="C23" s="8"/>
      <c r="D23" s="8"/>
      <c r="E23" s="8"/>
      <c r="F23" s="8"/>
      <c r="G23" s="8"/>
      <c r="H23" s="41"/>
      <c r="I23" s="9"/>
      <c r="J23" s="9"/>
      <c r="K23" s="9"/>
      <c r="L23" s="9"/>
      <c r="M23" s="9"/>
    </row>
    <row r="24" spans="1:13" x14ac:dyDescent="0.25">
      <c r="A24" s="60" t="s">
        <v>85</v>
      </c>
      <c r="B24" s="132"/>
      <c r="C24" s="132"/>
      <c r="D24" s="132"/>
      <c r="E24" s="132"/>
      <c r="F24" s="132"/>
      <c r="G24" s="132"/>
      <c r="H24" s="48"/>
      <c r="I24" s="34"/>
      <c r="J24" s="9"/>
      <c r="K24" s="9"/>
      <c r="L24" s="9"/>
      <c r="M24" s="9"/>
    </row>
    <row r="25" spans="1:13" x14ac:dyDescent="0.25">
      <c r="A25" s="10" t="s">
        <v>88</v>
      </c>
      <c r="B25" s="133" t="s">
        <v>89</v>
      </c>
      <c r="C25" s="134" t="s">
        <v>90</v>
      </c>
      <c r="D25" s="134" t="s">
        <v>91</v>
      </c>
      <c r="E25" s="134" t="s">
        <v>92</v>
      </c>
      <c r="F25" s="135" t="s">
        <v>93</v>
      </c>
      <c r="G25" s="135" t="s">
        <v>94</v>
      </c>
      <c r="H25" s="49" t="s">
        <v>95</v>
      </c>
      <c r="I25" s="9"/>
    </row>
    <row r="26" spans="1:13" x14ac:dyDescent="0.25">
      <c r="A26" s="18" t="s">
        <v>97</v>
      </c>
      <c r="B26" s="129">
        <v>330</v>
      </c>
      <c r="C26" s="130">
        <f>B10*15</f>
        <v>75</v>
      </c>
      <c r="D26" s="130"/>
      <c r="E26" s="130">
        <f>SUM(B26:D26)</f>
        <v>405</v>
      </c>
      <c r="F26" s="131">
        <f>E26/21</f>
        <v>19.285714285714285</v>
      </c>
      <c r="G26" s="131">
        <f t="shared" ref="G26:G33" si="0">F26/0.42</f>
        <v>45.918367346938773</v>
      </c>
      <c r="H26" s="50">
        <f t="shared" ref="H26:H33" si="1">100-G26</f>
        <v>54.081632653061227</v>
      </c>
      <c r="I26" s="9"/>
    </row>
    <row r="27" spans="1:13" x14ac:dyDescent="0.25">
      <c r="A27" s="18" t="s">
        <v>100</v>
      </c>
      <c r="B27" s="129" t="str">
        <f>IF($B$8=3,"330","390")</f>
        <v>330</v>
      </c>
      <c r="C27" s="130">
        <f t="shared" ref="C27:C33" si="2">B11*15</f>
        <v>75</v>
      </c>
      <c r="D27" s="130">
        <f>IF($B$6=4,50,0)</f>
        <v>0</v>
      </c>
      <c r="E27" s="130">
        <f>D27+C27+B27</f>
        <v>405</v>
      </c>
      <c r="F27" s="131">
        <f>E27/26</f>
        <v>15.576923076923077</v>
      </c>
      <c r="G27" s="131">
        <f t="shared" si="0"/>
        <v>37.087912087912088</v>
      </c>
      <c r="H27" s="50">
        <f t="shared" si="1"/>
        <v>62.912087912087912</v>
      </c>
      <c r="I27" s="9"/>
    </row>
    <row r="28" spans="1:13" x14ac:dyDescent="0.25">
      <c r="A28" s="18" t="s">
        <v>101</v>
      </c>
      <c r="B28" s="129" t="str">
        <f>IF($B$8=3,"300","240")</f>
        <v>300</v>
      </c>
      <c r="C28" s="130">
        <f t="shared" si="2"/>
        <v>75</v>
      </c>
      <c r="D28" s="130">
        <f>IF($B$6=4,250,IF($B$6=5,50,0))</f>
        <v>50</v>
      </c>
      <c r="E28" s="130">
        <f>D28+C28+B28</f>
        <v>425</v>
      </c>
      <c r="F28" s="131">
        <f>E28/21</f>
        <v>20.238095238095237</v>
      </c>
      <c r="G28" s="131">
        <f t="shared" si="0"/>
        <v>48.185941043083901</v>
      </c>
      <c r="H28" s="50">
        <f t="shared" si="1"/>
        <v>51.814058956916099</v>
      </c>
      <c r="I28" s="9"/>
    </row>
    <row r="29" spans="1:13" x14ac:dyDescent="0.25">
      <c r="A29" s="18" t="s">
        <v>102</v>
      </c>
      <c r="B29" s="129">
        <v>240</v>
      </c>
      <c r="C29" s="130">
        <f t="shared" si="2"/>
        <v>75</v>
      </c>
      <c r="D29" s="130">
        <f>IF($B$6=4,300,IF($B$6=5,250,IF($B$6=6,50,0)))</f>
        <v>250</v>
      </c>
      <c r="E29" s="130">
        <f>D29+C29+B29</f>
        <v>565</v>
      </c>
      <c r="F29" s="131">
        <f>E29/26</f>
        <v>21.73076923076923</v>
      </c>
      <c r="G29" s="131">
        <f t="shared" si="0"/>
        <v>51.739926739926737</v>
      </c>
      <c r="H29" s="50">
        <f t="shared" si="1"/>
        <v>48.260073260073263</v>
      </c>
      <c r="I29" s="9"/>
    </row>
    <row r="30" spans="1:13" x14ac:dyDescent="0.25">
      <c r="A30" s="18" t="s">
        <v>103</v>
      </c>
      <c r="B30" s="129"/>
      <c r="C30" s="130">
        <f t="shared" si="2"/>
        <v>0</v>
      </c>
      <c r="D30" s="130">
        <f>IF($B$6=5,300,IF($B$6=6,250,IF($B$6=7,50,0)))</f>
        <v>300</v>
      </c>
      <c r="E30" s="130">
        <f>D30+C30+B30</f>
        <v>300</v>
      </c>
      <c r="F30" s="131">
        <f>E30/21</f>
        <v>14.285714285714286</v>
      </c>
      <c r="G30" s="131">
        <f t="shared" si="0"/>
        <v>34.013605442176875</v>
      </c>
      <c r="H30" s="50">
        <f t="shared" si="1"/>
        <v>65.986394557823132</v>
      </c>
      <c r="I30" s="9"/>
    </row>
    <row r="31" spans="1:13" x14ac:dyDescent="0.25">
      <c r="A31" s="18" t="s">
        <v>104</v>
      </c>
      <c r="B31" s="129"/>
      <c r="C31" s="130">
        <f t="shared" si="2"/>
        <v>0</v>
      </c>
      <c r="D31" s="130">
        <f>IF($B$6=6,300,IF($B$6=7,250,IF($B$6=8,50,0)))</f>
        <v>0</v>
      </c>
      <c r="E31" s="130">
        <f>SUM(B31:D31)</f>
        <v>0</v>
      </c>
      <c r="F31" s="131">
        <f>E31/26</f>
        <v>0</v>
      </c>
      <c r="G31" s="131">
        <f t="shared" si="0"/>
        <v>0</v>
      </c>
      <c r="H31" s="50">
        <f t="shared" si="1"/>
        <v>100</v>
      </c>
      <c r="I31" s="9"/>
    </row>
    <row r="32" spans="1:13" x14ac:dyDescent="0.25">
      <c r="A32" s="18" t="s">
        <v>105</v>
      </c>
      <c r="B32" s="129"/>
      <c r="C32" s="130">
        <f t="shared" si="2"/>
        <v>0</v>
      </c>
      <c r="D32" s="130">
        <f>IF($B$6=7,300,IF($B$6=8,250,0))</f>
        <v>0</v>
      </c>
      <c r="E32" s="130">
        <f>SUM(B32:D32)</f>
        <v>0</v>
      </c>
      <c r="F32" s="131">
        <f>E32/21</f>
        <v>0</v>
      </c>
      <c r="G32" s="131">
        <f t="shared" si="0"/>
        <v>0</v>
      </c>
      <c r="H32" s="50">
        <f t="shared" si="1"/>
        <v>100</v>
      </c>
      <c r="I32" s="9"/>
    </row>
    <row r="33" spans="1:9" x14ac:dyDescent="0.25">
      <c r="A33" s="18" t="s">
        <v>106</v>
      </c>
      <c r="B33" s="129"/>
      <c r="C33" s="130">
        <f t="shared" si="2"/>
        <v>0</v>
      </c>
      <c r="D33" s="130">
        <f>IF($B$6=8,300,0)</f>
        <v>0</v>
      </c>
      <c r="E33" s="130">
        <f>SUM(B33:D33)</f>
        <v>0</v>
      </c>
      <c r="F33" s="131">
        <f>E33/26</f>
        <v>0</v>
      </c>
      <c r="G33" s="131">
        <f t="shared" si="0"/>
        <v>0</v>
      </c>
      <c r="H33" s="50">
        <f t="shared" si="1"/>
        <v>100</v>
      </c>
      <c r="I33" s="9"/>
    </row>
    <row r="34" spans="1:9" x14ac:dyDescent="0.25">
      <c r="A34" s="37" t="s">
        <v>107</v>
      </c>
      <c r="B34" s="35">
        <f>B26+B27+B28+B29</f>
        <v>1200</v>
      </c>
      <c r="C34" s="36">
        <f>SUM(C26:C33)</f>
        <v>300</v>
      </c>
      <c r="D34" s="36">
        <f>SUM(D26:D33)</f>
        <v>600</v>
      </c>
      <c r="E34" s="36">
        <f>SUM(B34:D34)</f>
        <v>2100</v>
      </c>
      <c r="F34" s="36"/>
      <c r="G34" s="36"/>
      <c r="H34" s="35"/>
      <c r="I34" s="9"/>
    </row>
    <row r="35" spans="1:9" x14ac:dyDescent="0.25">
      <c r="A35" s="8"/>
      <c r="B35" s="8"/>
      <c r="C35" s="8"/>
      <c r="D35" s="8"/>
      <c r="E35" s="8"/>
      <c r="F35" s="8"/>
      <c r="G35" s="8"/>
      <c r="H35" s="41"/>
      <c r="I35" s="9"/>
    </row>
    <row r="36" spans="1:9" x14ac:dyDescent="0.25">
      <c r="A36" s="38" t="s">
        <v>108</v>
      </c>
      <c r="B36" s="8"/>
      <c r="C36" s="8"/>
      <c r="D36" s="8"/>
      <c r="E36" s="8"/>
      <c r="F36" s="8"/>
      <c r="G36" s="8"/>
      <c r="H36" s="41"/>
      <c r="I36" s="9"/>
    </row>
    <row r="37" spans="1:9" x14ac:dyDescent="0.25">
      <c r="A37" s="39" t="s">
        <v>109</v>
      </c>
      <c r="B37" s="8"/>
      <c r="C37" s="8"/>
      <c r="D37" s="8"/>
      <c r="E37" s="8"/>
      <c r="F37" s="8"/>
      <c r="G37" s="8"/>
      <c r="H37" s="41"/>
      <c r="I37" s="9"/>
    </row>
    <row r="39" spans="1:9" x14ac:dyDescent="0.25">
      <c r="A39" s="97" t="s">
        <v>131</v>
      </c>
    </row>
  </sheetData>
  <mergeCells count="1">
    <mergeCell ref="E2:G2"/>
  </mergeCells>
  <conditionalFormatting sqref="B17">
    <cfRule type="expression" dxfId="7" priority="4">
      <formula>AND($B$17&gt;0,B6&lt;8)</formula>
    </cfRule>
    <cfRule type="expression" dxfId="6" priority="8">
      <formula>$B$6&lt;8</formula>
    </cfRule>
  </conditionalFormatting>
  <conditionalFormatting sqref="B16">
    <cfRule type="expression" dxfId="5" priority="3">
      <formula>AND($B$16&gt;0,B6&lt;7)</formula>
    </cfRule>
    <cfRule type="expression" dxfId="4" priority="7">
      <formula>$B$6&lt;7</formula>
    </cfRule>
  </conditionalFormatting>
  <conditionalFormatting sqref="B15">
    <cfRule type="expression" dxfId="3" priority="2">
      <formula>AND($B$15&gt;0,B6&lt;6)</formula>
    </cfRule>
    <cfRule type="expression" dxfId="2" priority="6">
      <formula>$B$6&lt;6</formula>
    </cfRule>
  </conditionalFormatting>
  <conditionalFormatting sqref="B14">
    <cfRule type="expression" dxfId="1" priority="1">
      <formula>AND($B$14&gt;0,B6&lt;5)</formula>
    </cfRule>
    <cfRule type="expression" dxfId="0" priority="5">
      <formula>$B$6&lt;5</formula>
    </cfRule>
  </conditionalFormatting>
  <dataValidations count="8">
    <dataValidation type="custom" allowBlank="1" showInputMessage="1" showErrorMessage="1" sqref="B17" xr:uid="{00000000-0002-0000-0000-000000000000}">
      <formula1>AND(OR(B17=1, B17=2, B17=3, B17=4, B17=5, B17=6, B17=7, B17=8, B17=9, B17=10, B17=11, B17=12, B17=13, B17=14, B17=15, B17=16, B17=17, B17=18, B17=19, B17=20),B6&gt;7)</formula1>
    </dataValidation>
    <dataValidation type="custom" allowBlank="1" showInputMessage="1" showErrorMessage="1" sqref="B16" xr:uid="{00000000-0002-0000-0000-000001000000}">
      <formula1>AND(OR(B16=1, B16=2, B16=3, B16=4, B16=5, B16=6, B16=7, B16=8, B16=9, B16=10, B16=11, B16=12, B16=13, B16=14, B16=15, B16=16, B16=17, B16=18, B16=19, B16=20),B6&gt;6)</formula1>
    </dataValidation>
    <dataValidation type="custom" allowBlank="1" showInputMessage="1" showErrorMessage="1" sqref="B15" xr:uid="{00000000-0002-0000-0000-000002000000}">
      <formula1>AND(OR(B15=1, B15=2, B15=3, B15=4, B15=5, B15=6, B15=7, B15=8, B15=9, B15=10, B15=11, B15=12, B15=13, B15=14, B15=15, B15=16, B15=17, B15=18, B15=19, B15=20),B6&gt;5)</formula1>
    </dataValidation>
    <dataValidation type="custom" allowBlank="1" showInputMessage="1" showErrorMessage="1" sqref="B14" xr:uid="{00000000-0002-0000-0000-000003000000}">
      <formula1>AND(OR(B14=1, B14=2, B14=3, B14=4, B14=5, B14=6, B14=7, B14=8, B14=9, B14=10, B14=11, B14=12, B14=13, B14=14, B14=15, B14=16, B14=17, B14=18, B14=19, B14=20),B6&gt;4)</formula1>
    </dataValidation>
    <dataValidation type="custom" allowBlank="1" showInputMessage="1" showErrorMessage="1" sqref="B6" xr:uid="{00000000-0002-0000-0000-000004000000}">
      <formula1>OR(B6=4,B6=5,B6=6,B6=7,B6=8)</formula1>
    </dataValidation>
    <dataValidation type="whole" allowBlank="1" showInputMessage="1" showErrorMessage="1" sqref="B8" xr:uid="{00000000-0002-0000-0000-000005000000}">
      <formula1>2</formula1>
      <formula2>3</formula2>
    </dataValidation>
    <dataValidation type="whole" allowBlank="1" showInputMessage="1" showErrorMessage="1" sqref="B10:B13" xr:uid="{00000000-0002-0000-0000-000006000000}">
      <formula1>0</formula1>
      <formula2>20</formula2>
    </dataValidation>
    <dataValidation type="list" allowBlank="1" showInputMessage="1" showErrorMessage="1" sqref="B5" xr:uid="{00000000-0002-0000-0000-000007000000}">
      <formula1>$B$5</formula1>
    </dataValidation>
  </dataValidations>
  <pageMargins left="0.33" right="0.3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9"/>
  <sheetViews>
    <sheetView tabSelected="1" zoomScale="90" zoomScaleNormal="90" zoomScaleSheetLayoutView="100" workbookViewId="0">
      <selection activeCell="J56" sqref="J56"/>
    </sheetView>
  </sheetViews>
  <sheetFormatPr baseColWidth="10" defaultRowHeight="12.75" x14ac:dyDescent="0.25"/>
  <cols>
    <col min="1" max="1" width="2.140625" style="99" customWidth="1"/>
    <col min="2" max="2" width="4.28515625" style="99" customWidth="1"/>
    <col min="3" max="3" width="4.85546875" style="99" customWidth="1"/>
    <col min="4" max="4" width="35.140625" style="99" customWidth="1"/>
    <col min="5" max="5" width="4.85546875" style="117" customWidth="1"/>
    <col min="6" max="6" width="27.42578125" style="97" customWidth="1"/>
    <col min="7" max="7" width="2" style="117" customWidth="1"/>
    <col min="8" max="8" width="5.140625" style="99" customWidth="1"/>
    <col min="9" max="9" width="5.85546875" style="99" customWidth="1"/>
    <col min="10" max="10" width="40.140625" style="99" customWidth="1"/>
    <col min="11" max="11" width="4.28515625" style="117" customWidth="1"/>
    <col min="12" max="12" width="32.5703125" style="97" customWidth="1"/>
    <col min="13" max="13" width="2" style="117" customWidth="1"/>
    <col min="14" max="14" width="5.140625" style="99" customWidth="1"/>
    <col min="15" max="15" width="26.28515625" style="99" customWidth="1"/>
    <col min="16" max="16" width="32.28515625" style="97" customWidth="1"/>
    <col min="17" max="17" width="5.5703125" style="98" customWidth="1"/>
    <col min="18" max="18" width="2.140625" style="99" customWidth="1"/>
    <col min="19" max="16384" width="11.42578125" style="99"/>
  </cols>
  <sheetData>
    <row r="1" spans="2:17" ht="33.75" customHeight="1" x14ac:dyDescent="0.25">
      <c r="B1" s="168" t="s">
        <v>150</v>
      </c>
      <c r="C1" s="168"/>
      <c r="D1" s="168"/>
      <c r="E1" s="168"/>
      <c r="F1" s="168"/>
      <c r="H1" s="168" t="s">
        <v>153</v>
      </c>
      <c r="I1" s="168"/>
      <c r="J1" s="168"/>
      <c r="K1" s="168"/>
      <c r="L1" s="168"/>
      <c r="N1" s="168" t="s">
        <v>160</v>
      </c>
      <c r="O1" s="168"/>
      <c r="P1" s="168"/>
    </row>
    <row r="2" spans="2:17" ht="15" x14ac:dyDescent="0.25">
      <c r="B2" s="61" t="s">
        <v>0</v>
      </c>
      <c r="C2" s="61"/>
      <c r="D2" s="138" t="s">
        <v>127</v>
      </c>
      <c r="E2" s="94"/>
      <c r="G2" s="69"/>
      <c r="H2" s="61" t="s">
        <v>0</v>
      </c>
      <c r="I2" s="61"/>
      <c r="J2" s="138" t="s">
        <v>127</v>
      </c>
      <c r="K2" s="94"/>
      <c r="M2" s="69"/>
      <c r="N2" s="61" t="s">
        <v>0</v>
      </c>
      <c r="O2" s="62"/>
    </row>
    <row r="3" spans="2:17" ht="18" customHeight="1" x14ac:dyDescent="0.25">
      <c r="B3" s="61"/>
      <c r="C3" s="61"/>
      <c r="D3" s="62" t="s">
        <v>22</v>
      </c>
      <c r="E3" s="94"/>
      <c r="F3" s="100" t="s">
        <v>151</v>
      </c>
      <c r="G3" s="69"/>
      <c r="H3" s="61"/>
      <c r="I3" s="61"/>
      <c r="J3" s="62" t="s">
        <v>22</v>
      </c>
      <c r="K3" s="94"/>
      <c r="L3" s="100" t="s">
        <v>152</v>
      </c>
      <c r="M3" s="69"/>
      <c r="N3" s="61"/>
      <c r="O3" s="96"/>
      <c r="P3" s="100" t="s">
        <v>173</v>
      </c>
    </row>
    <row r="4" spans="2:17" x14ac:dyDescent="0.25">
      <c r="B4" s="61">
        <v>33</v>
      </c>
      <c r="C4" s="169" t="s">
        <v>164</v>
      </c>
      <c r="D4" s="170"/>
      <c r="E4" s="95"/>
      <c r="F4" s="101"/>
      <c r="G4" s="71"/>
      <c r="H4" s="61">
        <v>33</v>
      </c>
      <c r="I4" s="169" t="s">
        <v>166</v>
      </c>
      <c r="J4" s="170"/>
      <c r="K4" s="95"/>
      <c r="L4" s="102" t="s">
        <v>117</v>
      </c>
      <c r="M4" s="71"/>
      <c r="N4" s="61">
        <v>33</v>
      </c>
      <c r="O4" s="158" t="s">
        <v>168</v>
      </c>
      <c r="P4" s="101"/>
    </row>
    <row r="5" spans="2:17" x14ac:dyDescent="0.25">
      <c r="B5" s="61">
        <v>34</v>
      </c>
      <c r="C5" s="61"/>
      <c r="D5" s="72"/>
      <c r="E5" s="73"/>
      <c r="F5" s="101"/>
      <c r="G5" s="71"/>
      <c r="H5" s="61">
        <v>34</v>
      </c>
      <c r="I5" s="63" t="s">
        <v>13</v>
      </c>
      <c r="J5" s="64" t="s">
        <v>25</v>
      </c>
      <c r="K5" s="68"/>
      <c r="L5" s="104" t="s">
        <v>137</v>
      </c>
      <c r="M5" s="71"/>
      <c r="N5" s="61">
        <v>34</v>
      </c>
      <c r="O5" s="75"/>
      <c r="P5" s="101"/>
    </row>
    <row r="6" spans="2:17" x14ac:dyDescent="0.25">
      <c r="B6" s="61">
        <v>35</v>
      </c>
      <c r="C6" s="61"/>
      <c r="D6" s="72"/>
      <c r="E6" s="73"/>
      <c r="F6" s="101"/>
      <c r="G6" s="71"/>
      <c r="H6" s="61">
        <v>35</v>
      </c>
      <c r="I6" s="146" t="s">
        <v>132</v>
      </c>
      <c r="J6" s="146" t="s">
        <v>133</v>
      </c>
      <c r="K6" s="68"/>
      <c r="L6" s="101"/>
      <c r="M6" s="71"/>
      <c r="N6" s="61">
        <v>35</v>
      </c>
      <c r="O6" s="75"/>
      <c r="P6" s="101"/>
    </row>
    <row r="7" spans="2:17" ht="14.25" customHeight="1" x14ac:dyDescent="0.25">
      <c r="B7" s="118"/>
      <c r="C7" s="118"/>
      <c r="D7" s="121"/>
      <c r="E7" s="122"/>
      <c r="F7" s="120"/>
      <c r="G7" s="71"/>
      <c r="H7" s="118">
        <v>36</v>
      </c>
      <c r="I7" s="119" t="s">
        <v>15</v>
      </c>
      <c r="J7" s="103" t="s">
        <v>1</v>
      </c>
      <c r="K7" s="122"/>
      <c r="L7" s="88" t="s">
        <v>112</v>
      </c>
      <c r="M7" s="71"/>
      <c r="N7" s="118">
        <v>36</v>
      </c>
      <c r="O7" s="171" t="s">
        <v>154</v>
      </c>
      <c r="P7" s="150"/>
      <c r="Q7" s="99"/>
    </row>
    <row r="8" spans="2:17" ht="24" x14ac:dyDescent="0.25">
      <c r="B8" s="61">
        <v>37</v>
      </c>
      <c r="C8" s="64" t="s">
        <v>19</v>
      </c>
      <c r="D8" s="103" t="s">
        <v>130</v>
      </c>
      <c r="E8" s="106"/>
      <c r="F8" s="101"/>
      <c r="G8" s="107"/>
      <c r="H8" s="61">
        <v>37</v>
      </c>
      <c r="I8" s="63"/>
      <c r="J8" s="103" t="s">
        <v>1</v>
      </c>
      <c r="K8" s="73"/>
      <c r="L8" s="101"/>
      <c r="M8" s="107"/>
      <c r="N8" s="61">
        <v>37</v>
      </c>
      <c r="O8" s="171"/>
      <c r="P8" s="101"/>
      <c r="Q8" s="99"/>
    </row>
    <row r="9" spans="2:17" x14ac:dyDescent="0.25">
      <c r="B9" s="61">
        <v>38</v>
      </c>
      <c r="C9" s="63" t="s">
        <v>6</v>
      </c>
      <c r="D9" s="108" t="s">
        <v>27</v>
      </c>
      <c r="E9" s="68"/>
      <c r="F9" s="101"/>
      <c r="G9" s="71"/>
      <c r="H9" s="61">
        <v>38</v>
      </c>
      <c r="I9" s="63" t="s">
        <v>14</v>
      </c>
      <c r="J9" s="103" t="s">
        <v>21</v>
      </c>
      <c r="K9" s="68"/>
      <c r="L9" s="101"/>
      <c r="M9" s="71"/>
      <c r="N9" s="61">
        <v>38</v>
      </c>
      <c r="O9" s="171"/>
      <c r="P9" s="109" t="s">
        <v>145</v>
      </c>
      <c r="Q9" s="99"/>
    </row>
    <row r="10" spans="2:17" x14ac:dyDescent="0.25">
      <c r="B10" s="61">
        <v>39</v>
      </c>
      <c r="C10" s="63"/>
      <c r="D10" s="108" t="s">
        <v>27</v>
      </c>
      <c r="E10" s="68"/>
      <c r="F10" s="101"/>
      <c r="G10" s="71"/>
      <c r="H10" s="61">
        <v>39</v>
      </c>
      <c r="I10" s="63"/>
      <c r="J10" s="103" t="s">
        <v>21</v>
      </c>
      <c r="K10" s="68"/>
      <c r="L10" s="101"/>
      <c r="M10" s="71"/>
      <c r="N10" s="61">
        <v>39</v>
      </c>
      <c r="O10" s="171"/>
      <c r="P10" s="101"/>
      <c r="Q10" s="99"/>
    </row>
    <row r="11" spans="2:17" x14ac:dyDescent="0.25">
      <c r="B11" s="61">
        <v>40</v>
      </c>
      <c r="C11" s="63"/>
      <c r="D11" s="108" t="s">
        <v>27</v>
      </c>
      <c r="E11" s="68"/>
      <c r="F11" s="101"/>
      <c r="G11" s="71"/>
      <c r="H11" s="61">
        <v>40</v>
      </c>
      <c r="I11" s="139"/>
      <c r="J11" s="136" t="s">
        <v>139</v>
      </c>
      <c r="K11" s="68"/>
      <c r="L11" s="101"/>
      <c r="M11" s="71"/>
      <c r="N11" s="61">
        <v>40</v>
      </c>
      <c r="O11" s="171"/>
      <c r="P11" s="101"/>
      <c r="Q11" s="99"/>
    </row>
    <row r="12" spans="2:17" x14ac:dyDescent="0.25">
      <c r="B12" s="61">
        <v>41</v>
      </c>
      <c r="C12" s="63"/>
      <c r="D12" s="108" t="s">
        <v>27</v>
      </c>
      <c r="E12" s="68"/>
      <c r="F12" s="101"/>
      <c r="G12" s="71"/>
      <c r="H12" s="61">
        <v>41</v>
      </c>
      <c r="I12" s="139"/>
      <c r="J12" s="151" t="s">
        <v>37</v>
      </c>
      <c r="K12" s="68"/>
      <c r="L12" s="101"/>
      <c r="M12" s="71"/>
      <c r="N12" s="61">
        <v>41</v>
      </c>
      <c r="O12" s="171"/>
      <c r="P12" s="101"/>
      <c r="Q12" s="99"/>
    </row>
    <row r="13" spans="2:17" x14ac:dyDescent="0.25">
      <c r="B13" s="61">
        <v>42</v>
      </c>
      <c r="C13" s="63"/>
      <c r="D13" s="108" t="s">
        <v>27</v>
      </c>
      <c r="E13" s="68"/>
      <c r="F13" s="101"/>
      <c r="G13" s="71"/>
      <c r="H13" s="61">
        <v>42</v>
      </c>
      <c r="I13" s="63" t="s">
        <v>16</v>
      </c>
      <c r="J13" s="103" t="s">
        <v>3</v>
      </c>
      <c r="K13" s="68"/>
      <c r="L13" s="105" t="s">
        <v>68</v>
      </c>
      <c r="M13" s="71"/>
      <c r="N13" s="61">
        <v>42</v>
      </c>
      <c r="O13" s="171"/>
      <c r="P13" s="101"/>
      <c r="Q13" s="99"/>
    </row>
    <row r="14" spans="2:17" x14ac:dyDescent="0.25">
      <c r="B14" s="61">
        <v>43</v>
      </c>
      <c r="C14" s="63" t="s">
        <v>6</v>
      </c>
      <c r="D14" s="108" t="s">
        <v>27</v>
      </c>
      <c r="E14" s="68"/>
      <c r="F14" s="101"/>
      <c r="G14" s="71"/>
      <c r="H14" s="61">
        <v>43</v>
      </c>
      <c r="I14" s="63" t="s">
        <v>16</v>
      </c>
      <c r="J14" s="103" t="s">
        <v>3</v>
      </c>
      <c r="K14" s="68"/>
      <c r="L14" s="101"/>
      <c r="M14" s="71"/>
      <c r="N14" s="61">
        <v>43</v>
      </c>
      <c r="O14" s="171"/>
      <c r="P14" s="101"/>
      <c r="Q14" s="99"/>
    </row>
    <row r="15" spans="2:17" x14ac:dyDescent="0.25">
      <c r="B15" s="61">
        <v>44</v>
      </c>
      <c r="C15" s="63" t="s">
        <v>10</v>
      </c>
      <c r="D15" s="74" t="s">
        <v>24</v>
      </c>
      <c r="E15" s="68"/>
      <c r="F15" s="104" t="s">
        <v>24</v>
      </c>
      <c r="G15" s="71"/>
      <c r="H15" s="61">
        <v>44</v>
      </c>
      <c r="I15" s="146" t="s">
        <v>7</v>
      </c>
      <c r="J15" s="145" t="s">
        <v>135</v>
      </c>
      <c r="K15" s="68"/>
      <c r="L15" s="101"/>
      <c r="M15" s="71"/>
      <c r="N15" s="61">
        <v>44</v>
      </c>
      <c r="O15" s="171"/>
      <c r="P15" s="101"/>
      <c r="Q15" s="99"/>
    </row>
    <row r="16" spans="2:17" x14ac:dyDescent="0.25">
      <c r="B16" s="61">
        <v>45</v>
      </c>
      <c r="C16" s="63" t="s">
        <v>8</v>
      </c>
      <c r="D16" s="108" t="s">
        <v>35</v>
      </c>
      <c r="E16" s="68"/>
      <c r="F16" s="101"/>
      <c r="G16" s="71"/>
      <c r="H16" s="61">
        <v>45</v>
      </c>
      <c r="I16" s="63" t="s">
        <v>17</v>
      </c>
      <c r="J16" s="103" t="s">
        <v>5</v>
      </c>
      <c r="K16" s="68"/>
      <c r="L16" s="101"/>
      <c r="M16" s="71"/>
      <c r="N16" s="61">
        <v>45</v>
      </c>
      <c r="O16" s="171"/>
      <c r="P16" s="101"/>
      <c r="Q16" s="99"/>
    </row>
    <row r="17" spans="2:17" x14ac:dyDescent="0.25">
      <c r="B17" s="61">
        <v>46</v>
      </c>
      <c r="C17" s="63"/>
      <c r="D17" s="108" t="s">
        <v>36</v>
      </c>
      <c r="E17" s="68"/>
      <c r="F17" s="101"/>
      <c r="G17" s="71"/>
      <c r="H17" s="61">
        <v>46</v>
      </c>
      <c r="I17" s="63"/>
      <c r="J17" s="103" t="s">
        <v>5</v>
      </c>
      <c r="K17" s="68"/>
      <c r="L17" s="101"/>
      <c r="M17" s="71"/>
      <c r="N17" s="61">
        <v>46</v>
      </c>
      <c r="O17" s="171"/>
      <c r="P17" s="101"/>
      <c r="Q17" s="99"/>
    </row>
    <row r="18" spans="2:17" x14ac:dyDescent="0.25">
      <c r="B18" s="61">
        <v>47</v>
      </c>
      <c r="C18" s="63"/>
      <c r="D18" s="63" t="s">
        <v>35</v>
      </c>
      <c r="E18" s="68"/>
      <c r="F18" s="101"/>
      <c r="G18" s="71"/>
      <c r="H18" s="61">
        <v>47</v>
      </c>
      <c r="I18" s="63" t="s">
        <v>18</v>
      </c>
      <c r="J18" s="103" t="s">
        <v>126</v>
      </c>
      <c r="K18" s="68"/>
      <c r="L18" s="101"/>
      <c r="M18" s="71"/>
      <c r="N18" s="61">
        <v>47</v>
      </c>
      <c r="O18" s="172"/>
      <c r="P18" s="101"/>
      <c r="Q18" s="99"/>
    </row>
    <row r="19" spans="2:17" x14ac:dyDescent="0.25">
      <c r="B19" s="61">
        <v>48</v>
      </c>
      <c r="C19" s="63"/>
      <c r="D19" s="63" t="s">
        <v>35</v>
      </c>
      <c r="E19" s="68"/>
      <c r="F19" s="101"/>
      <c r="G19" s="71"/>
      <c r="H19" s="61">
        <v>48</v>
      </c>
      <c r="I19" s="63"/>
      <c r="J19" s="103" t="s">
        <v>126</v>
      </c>
      <c r="K19" s="68"/>
      <c r="L19" s="101"/>
      <c r="M19" s="71"/>
      <c r="N19" s="61">
        <v>48</v>
      </c>
      <c r="O19" s="75"/>
      <c r="P19" s="101"/>
      <c r="Q19" s="99"/>
    </row>
    <row r="20" spans="2:17" x14ac:dyDescent="0.25">
      <c r="B20" s="61">
        <v>49</v>
      </c>
      <c r="C20" s="63" t="s">
        <v>9</v>
      </c>
      <c r="D20" s="110" t="s">
        <v>28</v>
      </c>
      <c r="E20" s="68"/>
      <c r="F20" s="101"/>
      <c r="G20" s="71"/>
      <c r="H20" s="61">
        <v>49</v>
      </c>
      <c r="I20" s="63" t="s">
        <v>41</v>
      </c>
      <c r="J20" s="103" t="s">
        <v>42</v>
      </c>
      <c r="K20" s="68"/>
      <c r="L20" s="101"/>
      <c r="M20" s="71"/>
      <c r="N20" s="61">
        <v>49</v>
      </c>
      <c r="O20" s="75"/>
      <c r="P20" s="111" t="s">
        <v>134</v>
      </c>
      <c r="Q20" s="99"/>
    </row>
    <row r="21" spans="2:17" x14ac:dyDescent="0.25">
      <c r="B21" s="61">
        <v>50</v>
      </c>
      <c r="C21" s="63" t="s">
        <v>10</v>
      </c>
      <c r="D21" s="74" t="s">
        <v>24</v>
      </c>
      <c r="E21" s="68"/>
      <c r="F21" s="101"/>
      <c r="G21" s="71"/>
      <c r="H21" s="61">
        <v>50</v>
      </c>
      <c r="I21" s="63"/>
      <c r="J21" s="103" t="s">
        <v>42</v>
      </c>
      <c r="K21" s="68"/>
      <c r="L21" s="101"/>
      <c r="M21" s="71"/>
      <c r="N21" s="61">
        <v>50</v>
      </c>
      <c r="O21" s="75"/>
      <c r="P21" s="101"/>
      <c r="Q21" s="99"/>
    </row>
    <row r="22" spans="2:17" ht="10.5" customHeight="1" x14ac:dyDescent="0.25">
      <c r="B22" s="175">
        <v>51</v>
      </c>
      <c r="C22" s="177" t="s">
        <v>7</v>
      </c>
      <c r="D22" s="177" t="s">
        <v>4</v>
      </c>
      <c r="E22" s="181"/>
      <c r="F22" s="183"/>
      <c r="G22" s="71"/>
      <c r="H22" s="175">
        <v>51</v>
      </c>
      <c r="I22" s="177" t="s">
        <v>7</v>
      </c>
      <c r="J22" s="179" t="s">
        <v>20</v>
      </c>
      <c r="K22" s="181"/>
      <c r="L22" s="183"/>
      <c r="M22" s="71"/>
      <c r="N22" s="175">
        <v>51</v>
      </c>
      <c r="O22" s="185"/>
      <c r="P22" s="109" t="s">
        <v>146</v>
      </c>
      <c r="Q22" s="99"/>
    </row>
    <row r="23" spans="2:17" ht="12" customHeight="1" x14ac:dyDescent="0.25">
      <c r="B23" s="176"/>
      <c r="C23" s="178"/>
      <c r="D23" s="178"/>
      <c r="E23" s="182"/>
      <c r="F23" s="184"/>
      <c r="G23" s="71"/>
      <c r="H23" s="176"/>
      <c r="I23" s="178"/>
      <c r="J23" s="180"/>
      <c r="K23" s="182"/>
      <c r="L23" s="184"/>
      <c r="M23" s="71"/>
      <c r="N23" s="176"/>
      <c r="O23" s="186"/>
      <c r="P23" s="150"/>
      <c r="Q23" s="99"/>
    </row>
    <row r="24" spans="2:17" x14ac:dyDescent="0.25">
      <c r="B24" s="61">
        <v>52</v>
      </c>
      <c r="C24" s="62"/>
      <c r="D24" s="76"/>
      <c r="E24" s="73"/>
      <c r="F24" s="101"/>
      <c r="G24" s="71"/>
      <c r="H24" s="61">
        <v>52</v>
      </c>
      <c r="I24" s="62"/>
      <c r="J24" s="66"/>
      <c r="K24" s="73"/>
      <c r="L24" s="101"/>
      <c r="M24" s="71"/>
      <c r="N24" s="61">
        <v>52</v>
      </c>
      <c r="O24" s="77"/>
      <c r="P24" s="148"/>
    </row>
    <row r="25" spans="2:17" x14ac:dyDescent="0.25">
      <c r="B25" s="61">
        <v>1</v>
      </c>
      <c r="C25" s="62"/>
      <c r="D25" s="78"/>
      <c r="E25" s="73"/>
      <c r="F25" s="101"/>
      <c r="G25" s="71"/>
      <c r="H25" s="61">
        <v>1</v>
      </c>
      <c r="I25" s="62"/>
      <c r="J25" s="79"/>
      <c r="K25" s="73"/>
      <c r="L25" s="101"/>
      <c r="M25" s="71"/>
      <c r="N25" s="61">
        <v>1</v>
      </c>
      <c r="O25" s="80"/>
      <c r="P25" s="101"/>
    </row>
    <row r="26" spans="2:17" x14ac:dyDescent="0.25">
      <c r="B26" s="61">
        <v>2</v>
      </c>
      <c r="C26" s="112"/>
      <c r="D26" s="112"/>
      <c r="E26" s="73"/>
      <c r="F26" s="102" t="s">
        <v>114</v>
      </c>
      <c r="G26" s="71"/>
      <c r="H26" s="61">
        <v>2</v>
      </c>
      <c r="I26" s="62"/>
      <c r="J26" s="66"/>
      <c r="K26" s="73"/>
      <c r="L26" s="104" t="s">
        <v>138</v>
      </c>
      <c r="M26" s="71"/>
      <c r="N26" s="61">
        <v>2</v>
      </c>
      <c r="O26" s="77"/>
      <c r="P26" s="101"/>
    </row>
    <row r="27" spans="2:17" ht="24" customHeight="1" x14ac:dyDescent="0.25">
      <c r="B27" s="61">
        <v>3</v>
      </c>
      <c r="C27" s="64" t="s">
        <v>30</v>
      </c>
      <c r="D27" s="143" t="s">
        <v>29</v>
      </c>
      <c r="E27" s="68"/>
      <c r="F27" s="101"/>
      <c r="G27" s="71"/>
      <c r="H27" s="61">
        <v>3</v>
      </c>
      <c r="I27" s="149" t="s">
        <v>177</v>
      </c>
      <c r="J27" s="149" t="s">
        <v>161</v>
      </c>
      <c r="K27" s="73"/>
      <c r="L27" s="101"/>
      <c r="M27" s="71"/>
      <c r="N27" s="61">
        <v>3</v>
      </c>
      <c r="O27" s="101"/>
      <c r="P27" s="101"/>
    </row>
    <row r="28" spans="2:17" ht="25.5" x14ac:dyDescent="0.25">
      <c r="B28" s="61">
        <v>4</v>
      </c>
      <c r="C28" s="62"/>
      <c r="D28" s="113"/>
      <c r="E28" s="68"/>
      <c r="F28" s="101"/>
      <c r="G28" s="71"/>
      <c r="H28" s="61">
        <v>4</v>
      </c>
      <c r="I28" s="145" t="s">
        <v>132</v>
      </c>
      <c r="J28" s="187" t="s">
        <v>178</v>
      </c>
      <c r="K28" s="68"/>
      <c r="L28" s="101"/>
      <c r="M28" s="71"/>
      <c r="N28" s="61">
        <v>4</v>
      </c>
      <c r="O28" s="77"/>
      <c r="P28" s="101"/>
    </row>
    <row r="29" spans="2:17" x14ac:dyDescent="0.25">
      <c r="B29" s="61">
        <v>5</v>
      </c>
      <c r="C29" s="62"/>
      <c r="D29" s="113"/>
      <c r="E29" s="68"/>
      <c r="F29" s="101"/>
      <c r="G29" s="71"/>
      <c r="H29" s="61">
        <v>5</v>
      </c>
      <c r="I29" s="62"/>
      <c r="J29" s="113"/>
      <c r="K29" s="68"/>
      <c r="L29" s="101"/>
      <c r="M29" s="71"/>
      <c r="N29" s="61">
        <v>5</v>
      </c>
      <c r="O29" s="77"/>
      <c r="P29" s="101"/>
      <c r="Q29" s="99"/>
    </row>
    <row r="30" spans="2:17" ht="18.75" customHeight="1" x14ac:dyDescent="0.25">
      <c r="B30" s="65">
        <v>6</v>
      </c>
      <c r="C30" s="62"/>
      <c r="D30" s="113"/>
      <c r="E30" s="68"/>
      <c r="F30" s="104" t="s">
        <v>51</v>
      </c>
      <c r="G30" s="71"/>
      <c r="H30" s="65">
        <v>6</v>
      </c>
      <c r="I30" s="62"/>
      <c r="J30" s="113"/>
      <c r="K30" s="106"/>
      <c r="L30" s="101"/>
      <c r="M30" s="71"/>
      <c r="N30" s="65">
        <v>6</v>
      </c>
      <c r="O30" s="160" t="s">
        <v>158</v>
      </c>
      <c r="P30" s="101"/>
      <c r="Q30" s="99"/>
    </row>
    <row r="31" spans="2:17" ht="15" customHeight="1" x14ac:dyDescent="0.25">
      <c r="B31" s="61">
        <v>7</v>
      </c>
      <c r="C31" s="169" t="s">
        <v>165</v>
      </c>
      <c r="D31" s="170"/>
      <c r="E31" s="68"/>
      <c r="F31" s="150"/>
      <c r="G31" s="71"/>
      <c r="H31" s="61">
        <v>7</v>
      </c>
      <c r="I31" s="173" t="s">
        <v>167</v>
      </c>
      <c r="J31" s="174"/>
      <c r="K31" s="73"/>
      <c r="L31" s="88" t="s">
        <v>113</v>
      </c>
      <c r="M31" s="71"/>
      <c r="N31" s="61">
        <v>7</v>
      </c>
      <c r="O31" s="158" t="s">
        <v>169</v>
      </c>
      <c r="P31" s="101"/>
      <c r="Q31" s="99"/>
    </row>
    <row r="32" spans="2:17" x14ac:dyDescent="0.25">
      <c r="B32" s="61">
        <v>8</v>
      </c>
      <c r="C32" s="63" t="s">
        <v>9</v>
      </c>
      <c r="D32" s="110" t="s">
        <v>28</v>
      </c>
      <c r="E32" s="68"/>
      <c r="F32" s="101"/>
      <c r="G32" s="71"/>
      <c r="H32" s="61">
        <v>8</v>
      </c>
      <c r="I32" s="63" t="s">
        <v>34</v>
      </c>
      <c r="J32" s="108" t="s">
        <v>33</v>
      </c>
      <c r="K32" s="163"/>
      <c r="L32" s="101"/>
      <c r="M32" s="71"/>
      <c r="N32" s="61">
        <v>8</v>
      </c>
      <c r="O32" s="75"/>
      <c r="P32" s="101"/>
      <c r="Q32" s="99"/>
    </row>
    <row r="33" spans="2:17" x14ac:dyDescent="0.25">
      <c r="B33" s="61">
        <v>9</v>
      </c>
      <c r="C33" s="63" t="s">
        <v>7</v>
      </c>
      <c r="D33" s="108" t="s">
        <v>4</v>
      </c>
      <c r="E33" s="68"/>
      <c r="F33" s="101"/>
      <c r="G33" s="71"/>
      <c r="H33" s="61">
        <v>9</v>
      </c>
      <c r="I33" s="63"/>
      <c r="J33" s="108" t="s">
        <v>33</v>
      </c>
      <c r="K33" s="164"/>
      <c r="L33" s="101"/>
      <c r="M33" s="71"/>
      <c r="N33" s="61">
        <v>9</v>
      </c>
      <c r="O33" s="75"/>
      <c r="P33" s="101"/>
      <c r="Q33" s="99"/>
    </row>
    <row r="34" spans="2:17" x14ac:dyDescent="0.25">
      <c r="B34" s="61">
        <v>10</v>
      </c>
      <c r="C34" s="63" t="s">
        <v>11</v>
      </c>
      <c r="D34" s="108" t="s">
        <v>31</v>
      </c>
      <c r="E34" s="68"/>
      <c r="F34" s="101"/>
      <c r="G34" s="71"/>
      <c r="H34" s="61">
        <v>10</v>
      </c>
      <c r="I34" s="63"/>
      <c r="J34" s="108" t="s">
        <v>33</v>
      </c>
      <c r="K34" s="68"/>
      <c r="L34" s="101"/>
      <c r="M34" s="71"/>
      <c r="N34" s="61">
        <v>10</v>
      </c>
      <c r="P34" s="101"/>
      <c r="Q34" s="99"/>
    </row>
    <row r="35" spans="2:17" x14ac:dyDescent="0.25">
      <c r="B35" s="61">
        <v>11</v>
      </c>
      <c r="C35" s="63"/>
      <c r="D35" s="63" t="s">
        <v>31</v>
      </c>
      <c r="E35" s="68"/>
      <c r="F35" s="101"/>
      <c r="G35" s="71"/>
      <c r="H35" s="61">
        <v>11</v>
      </c>
      <c r="I35" s="63"/>
      <c r="J35" s="108" t="s">
        <v>33</v>
      </c>
      <c r="K35" s="68"/>
      <c r="L35" s="101"/>
      <c r="M35" s="71"/>
      <c r="N35" s="61">
        <v>11</v>
      </c>
      <c r="O35" s="155" t="s">
        <v>174</v>
      </c>
      <c r="P35" s="101"/>
      <c r="Q35" s="99"/>
    </row>
    <row r="36" spans="2:17" x14ac:dyDescent="0.25">
      <c r="B36" s="61">
        <v>12</v>
      </c>
      <c r="C36" s="63"/>
      <c r="D36" s="63" t="s">
        <v>31</v>
      </c>
      <c r="E36" s="68"/>
      <c r="F36" s="104" t="s">
        <v>53</v>
      </c>
      <c r="G36" s="71"/>
      <c r="H36" s="61">
        <v>12</v>
      </c>
      <c r="I36" s="63"/>
      <c r="J36" s="108" t="s">
        <v>33</v>
      </c>
      <c r="K36" s="68"/>
      <c r="L36" s="109" t="s">
        <v>147</v>
      </c>
      <c r="M36" s="71"/>
      <c r="N36" s="61">
        <v>12</v>
      </c>
      <c r="O36" s="77"/>
      <c r="P36" s="101"/>
      <c r="Q36" s="99"/>
    </row>
    <row r="37" spans="2:17" ht="18.75" customHeight="1" x14ac:dyDescent="0.25">
      <c r="B37" s="61">
        <v>13</v>
      </c>
      <c r="C37" s="63"/>
      <c r="D37" s="63" t="s">
        <v>31</v>
      </c>
      <c r="E37" s="161" t="s">
        <v>162</v>
      </c>
      <c r="F37" s="88" t="s">
        <v>110</v>
      </c>
      <c r="G37" s="71"/>
      <c r="H37" s="61">
        <v>13</v>
      </c>
      <c r="I37" s="63"/>
      <c r="J37" s="108" t="s">
        <v>33</v>
      </c>
      <c r="K37" s="68"/>
      <c r="L37" s="101"/>
      <c r="M37" s="71"/>
      <c r="N37" s="61">
        <v>13</v>
      </c>
      <c r="O37" s="81"/>
      <c r="P37" s="101"/>
      <c r="Q37" s="99"/>
    </row>
    <row r="38" spans="2:17" ht="12.75" customHeight="1" x14ac:dyDescent="0.25">
      <c r="B38" s="61">
        <v>14</v>
      </c>
      <c r="C38" s="63"/>
      <c r="D38" s="108" t="s">
        <v>31</v>
      </c>
      <c r="E38" s="68"/>
      <c r="F38" s="101"/>
      <c r="G38" s="82"/>
      <c r="H38" s="61">
        <v>14</v>
      </c>
      <c r="I38" s="63" t="s">
        <v>125</v>
      </c>
      <c r="J38" s="108" t="s">
        <v>149</v>
      </c>
      <c r="K38" s="68"/>
      <c r="L38" s="101"/>
      <c r="M38" s="82"/>
      <c r="N38" s="61">
        <v>14</v>
      </c>
      <c r="O38" s="75"/>
      <c r="P38" s="101"/>
      <c r="Q38" s="99"/>
    </row>
    <row r="39" spans="2:17" ht="13.5" customHeight="1" x14ac:dyDescent="0.25">
      <c r="B39" s="61">
        <v>15</v>
      </c>
      <c r="C39" s="139"/>
      <c r="D39" s="136" t="s">
        <v>37</v>
      </c>
      <c r="E39" s="68"/>
      <c r="F39" s="101"/>
      <c r="G39" s="71"/>
      <c r="H39" s="61">
        <v>15</v>
      </c>
      <c r="I39" s="139"/>
      <c r="J39" s="137" t="s">
        <v>37</v>
      </c>
      <c r="K39" s="161" t="s">
        <v>162</v>
      </c>
      <c r="L39" s="101"/>
      <c r="M39" s="71"/>
      <c r="N39" s="61">
        <v>15</v>
      </c>
      <c r="O39" s="75"/>
      <c r="P39" s="101"/>
      <c r="Q39" s="99"/>
    </row>
    <row r="40" spans="2:17" x14ac:dyDescent="0.25">
      <c r="B40" s="61">
        <v>16</v>
      </c>
      <c r="C40" s="139"/>
      <c r="D40" s="136" t="s">
        <v>37</v>
      </c>
      <c r="E40" s="68"/>
      <c r="F40" s="101"/>
      <c r="G40" s="82"/>
      <c r="H40" s="61">
        <v>16</v>
      </c>
      <c r="I40" s="139"/>
      <c r="J40" s="137" t="s">
        <v>37</v>
      </c>
      <c r="K40" s="68"/>
      <c r="L40" s="101"/>
      <c r="M40" s="82"/>
      <c r="N40" s="61">
        <v>16</v>
      </c>
      <c r="O40" s="75"/>
      <c r="P40" s="101"/>
      <c r="Q40" s="99"/>
    </row>
    <row r="41" spans="2:17" x14ac:dyDescent="0.25">
      <c r="B41" s="61">
        <v>17</v>
      </c>
      <c r="C41" s="63" t="s">
        <v>7</v>
      </c>
      <c r="D41" s="108" t="s">
        <v>4</v>
      </c>
      <c r="E41" s="68"/>
      <c r="F41" s="101"/>
      <c r="G41" s="71"/>
      <c r="H41" s="61">
        <v>17</v>
      </c>
      <c r="I41" s="63" t="s">
        <v>7</v>
      </c>
      <c r="J41" s="108" t="s">
        <v>4</v>
      </c>
      <c r="K41" s="68"/>
      <c r="L41" s="101"/>
      <c r="M41" s="71"/>
      <c r="N41" s="61">
        <v>17</v>
      </c>
      <c r="O41" s="75"/>
      <c r="P41" s="101"/>
      <c r="Q41" s="99"/>
    </row>
    <row r="42" spans="2:17" x14ac:dyDescent="0.25">
      <c r="B42" s="61">
        <v>18</v>
      </c>
      <c r="C42" s="63" t="s">
        <v>12</v>
      </c>
      <c r="D42" s="108" t="s">
        <v>32</v>
      </c>
      <c r="E42" s="68"/>
      <c r="F42" s="101"/>
      <c r="G42" s="83"/>
      <c r="H42" s="61">
        <v>18</v>
      </c>
      <c r="I42" s="63" t="s">
        <v>125</v>
      </c>
      <c r="J42" s="108" t="s">
        <v>149</v>
      </c>
      <c r="K42" s="68"/>
      <c r="L42" s="114" t="s">
        <v>70</v>
      </c>
      <c r="M42" s="83"/>
      <c r="N42" s="61">
        <v>18</v>
      </c>
      <c r="O42" s="81"/>
      <c r="P42" s="101"/>
      <c r="Q42" s="99"/>
    </row>
    <row r="43" spans="2:17" ht="24" x14ac:dyDescent="0.25">
      <c r="B43" s="61">
        <v>19</v>
      </c>
      <c r="C43" s="63"/>
      <c r="D43" s="63" t="s">
        <v>32</v>
      </c>
      <c r="E43" s="162" t="s">
        <v>163</v>
      </c>
      <c r="F43" s="101"/>
      <c r="G43" s="71"/>
      <c r="H43" s="61">
        <v>19</v>
      </c>
      <c r="I43" s="63"/>
      <c r="J43" s="108" t="s">
        <v>149</v>
      </c>
      <c r="K43" s="68"/>
      <c r="L43" s="101"/>
      <c r="M43" s="71"/>
      <c r="N43" s="61">
        <v>19</v>
      </c>
      <c r="O43" s="77"/>
      <c r="P43" s="101"/>
      <c r="Q43" s="99"/>
    </row>
    <row r="44" spans="2:17" x14ac:dyDescent="0.25">
      <c r="B44" s="61">
        <v>20</v>
      </c>
      <c r="C44" s="63"/>
      <c r="D44" s="63" t="s">
        <v>32</v>
      </c>
      <c r="E44" s="68"/>
      <c r="F44" s="102" t="s">
        <v>116</v>
      </c>
      <c r="G44" s="71"/>
      <c r="H44" s="61">
        <v>20</v>
      </c>
      <c r="I44" s="63"/>
      <c r="J44" s="108" t="s">
        <v>149</v>
      </c>
      <c r="K44" s="68"/>
      <c r="L44" s="102" t="s">
        <v>118</v>
      </c>
      <c r="M44" s="71"/>
      <c r="N44" s="61">
        <v>20</v>
      </c>
      <c r="O44" s="77"/>
      <c r="P44" s="101"/>
      <c r="Q44" s="99"/>
    </row>
    <row r="45" spans="2:17" ht="24" x14ac:dyDescent="0.25">
      <c r="B45" s="61">
        <v>21</v>
      </c>
      <c r="C45" s="63"/>
      <c r="D45" s="63" t="s">
        <v>32</v>
      </c>
      <c r="E45" s="68"/>
      <c r="F45" s="101"/>
      <c r="G45" s="71"/>
      <c r="H45" s="61">
        <v>21</v>
      </c>
      <c r="I45" s="63"/>
      <c r="J45" s="108" t="s">
        <v>149</v>
      </c>
      <c r="K45" s="162" t="s">
        <v>163</v>
      </c>
      <c r="L45" s="101"/>
      <c r="M45" s="71"/>
      <c r="N45" s="61">
        <v>21</v>
      </c>
      <c r="O45" s="77"/>
      <c r="P45" s="101"/>
      <c r="Q45" s="99"/>
    </row>
    <row r="46" spans="2:17" x14ac:dyDescent="0.25">
      <c r="B46" s="65">
        <v>22</v>
      </c>
      <c r="C46" s="63" t="s">
        <v>7</v>
      </c>
      <c r="D46" s="63" t="s">
        <v>4</v>
      </c>
      <c r="E46" s="68"/>
      <c r="F46" s="101"/>
      <c r="G46" s="71"/>
      <c r="H46" s="65">
        <v>22</v>
      </c>
      <c r="I46" s="64" t="s">
        <v>7</v>
      </c>
      <c r="J46" s="64" t="s">
        <v>2</v>
      </c>
      <c r="K46" s="68"/>
      <c r="L46" s="102" t="s">
        <v>119</v>
      </c>
      <c r="M46" s="71"/>
      <c r="N46" s="65">
        <v>22</v>
      </c>
      <c r="O46" s="77"/>
      <c r="P46" s="101"/>
      <c r="Q46" s="99"/>
    </row>
    <row r="47" spans="2:17" x14ac:dyDescent="0.25">
      <c r="B47" s="61">
        <v>23</v>
      </c>
      <c r="C47" s="62"/>
      <c r="D47" s="87"/>
      <c r="E47" s="68"/>
      <c r="F47" s="101"/>
      <c r="G47" s="71"/>
      <c r="H47" s="61">
        <v>23</v>
      </c>
      <c r="I47" s="62"/>
      <c r="J47" s="85"/>
      <c r="K47" s="68"/>
      <c r="L47" s="101"/>
      <c r="M47" s="71"/>
      <c r="N47" s="61">
        <v>23</v>
      </c>
      <c r="O47" s="86"/>
      <c r="P47" s="101"/>
      <c r="Q47" s="99"/>
    </row>
    <row r="48" spans="2:17" x14ac:dyDescent="0.25">
      <c r="B48" s="61">
        <v>24</v>
      </c>
      <c r="C48" s="62"/>
      <c r="D48" s="87"/>
      <c r="E48" s="68"/>
      <c r="F48" s="88" t="s">
        <v>111</v>
      </c>
      <c r="G48" s="71"/>
      <c r="H48" s="61">
        <v>24</v>
      </c>
      <c r="I48" s="62"/>
      <c r="J48" s="85"/>
      <c r="K48" s="68"/>
      <c r="L48" s="109" t="s">
        <v>148</v>
      </c>
      <c r="M48" s="71"/>
      <c r="N48" s="61">
        <v>24</v>
      </c>
      <c r="O48" s="86"/>
      <c r="P48" s="101"/>
      <c r="Q48" s="99"/>
    </row>
    <row r="49" spans="2:17" x14ac:dyDescent="0.25">
      <c r="B49" s="61">
        <v>25</v>
      </c>
      <c r="C49" s="62"/>
      <c r="D49" s="84"/>
      <c r="E49" s="70"/>
      <c r="F49" s="102" t="s">
        <v>115</v>
      </c>
      <c r="G49" s="71"/>
      <c r="H49" s="61">
        <v>25</v>
      </c>
      <c r="I49" s="62"/>
      <c r="J49" s="85"/>
      <c r="K49" s="70"/>
      <c r="L49" s="101"/>
      <c r="M49" s="71"/>
      <c r="N49" s="61">
        <v>25</v>
      </c>
      <c r="O49" s="86"/>
      <c r="P49" s="101"/>
      <c r="Q49" s="99"/>
    </row>
    <row r="50" spans="2:17" x14ac:dyDescent="0.25">
      <c r="B50" s="61">
        <v>26</v>
      </c>
      <c r="C50" s="62"/>
      <c r="D50" s="84"/>
      <c r="E50" s="70"/>
      <c r="F50" s="101"/>
      <c r="G50" s="71"/>
      <c r="H50" s="61">
        <v>26</v>
      </c>
      <c r="I50" s="62"/>
      <c r="J50" s="85"/>
      <c r="K50" s="70"/>
      <c r="L50" s="109" t="s">
        <v>140</v>
      </c>
      <c r="M50" s="71"/>
      <c r="N50" s="61">
        <v>26</v>
      </c>
      <c r="O50" s="86"/>
      <c r="P50" s="101"/>
      <c r="Q50" s="99"/>
    </row>
    <row r="51" spans="2:17" ht="18" customHeight="1" x14ac:dyDescent="0.25">
      <c r="B51" s="144" t="s">
        <v>131</v>
      </c>
      <c r="C51" s="89"/>
      <c r="D51" s="90"/>
      <c r="E51" s="91"/>
      <c r="G51" s="92"/>
      <c r="H51" s="67"/>
      <c r="I51" s="67"/>
      <c r="J51" s="115"/>
      <c r="K51" s="93"/>
      <c r="M51" s="92"/>
      <c r="N51" s="67"/>
      <c r="O51" s="115"/>
      <c r="P51" s="116"/>
    </row>
    <row r="52" spans="2:17" ht="7.5" customHeight="1" x14ac:dyDescent="0.25">
      <c r="B52" s="89"/>
      <c r="C52" s="89"/>
      <c r="D52" s="90"/>
      <c r="E52" s="91"/>
      <c r="G52" s="91"/>
      <c r="H52" s="67"/>
      <c r="I52" s="67"/>
      <c r="J52" s="90"/>
      <c r="K52" s="91"/>
      <c r="M52" s="91"/>
      <c r="N52" s="67"/>
      <c r="O52" s="90"/>
    </row>
    <row r="53" spans="2:17" x14ac:dyDescent="0.25">
      <c r="B53" s="68"/>
      <c r="C53" s="117"/>
      <c r="D53" s="97" t="s">
        <v>23</v>
      </c>
      <c r="F53" s="97" t="s">
        <v>131</v>
      </c>
    </row>
    <row r="54" spans="2:17" x14ac:dyDescent="0.25">
      <c r="D54" s="97" t="s">
        <v>26</v>
      </c>
    </row>
    <row r="56" spans="2:17" x14ac:dyDescent="0.2">
      <c r="D56" s="159" t="s">
        <v>170</v>
      </c>
    </row>
    <row r="57" spans="2:17" x14ac:dyDescent="0.25">
      <c r="D57" s="99" t="s">
        <v>172</v>
      </c>
    </row>
    <row r="58" spans="2:17" x14ac:dyDescent="0.25">
      <c r="D58" s="99" t="s">
        <v>171</v>
      </c>
    </row>
    <row r="59" spans="2:17" x14ac:dyDescent="0.25">
      <c r="D59" s="99" t="s">
        <v>179</v>
      </c>
    </row>
  </sheetData>
  <mergeCells count="20">
    <mergeCell ref="B22:B23"/>
    <mergeCell ref="C22:C23"/>
    <mergeCell ref="D22:D23"/>
    <mergeCell ref="E22:E23"/>
    <mergeCell ref="F22:F23"/>
    <mergeCell ref="C31:D31"/>
    <mergeCell ref="O7:O18"/>
    <mergeCell ref="I31:J31"/>
    <mergeCell ref="H22:H23"/>
    <mergeCell ref="I22:I23"/>
    <mergeCell ref="J22:J23"/>
    <mergeCell ref="K22:K23"/>
    <mergeCell ref="L22:L23"/>
    <mergeCell ref="N22:N23"/>
    <mergeCell ref="O22:O23"/>
    <mergeCell ref="B1:F1"/>
    <mergeCell ref="H1:L1"/>
    <mergeCell ref="N1:P1"/>
    <mergeCell ref="C4:D4"/>
    <mergeCell ref="I4:J4"/>
  </mergeCells>
  <pageMargins left="0.31496062992125984" right="0.15748031496062992" top="1.0236220472440944" bottom="0.23622047244094491" header="0.55118110236220474" footer="0.6692913385826772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78B047449D584097B9653E48189C75" ma:contentTypeVersion="12" ma:contentTypeDescription="Ein neues Dokument erstellen." ma:contentTypeScope="" ma:versionID="1b917621b153d8e19aef21a47a36c269">
  <xsd:schema xmlns:xsd="http://www.w3.org/2001/XMLSchema" xmlns:xs="http://www.w3.org/2001/XMLSchema" xmlns:p="http://schemas.microsoft.com/office/2006/metadata/properties" xmlns:ns2="15a1b18e-c410-48c8-974d-0f54ba04dfa5" xmlns:ns3="39ba1fcf-4c11-4dbe-b928-8702eb4af04a" targetNamespace="http://schemas.microsoft.com/office/2006/metadata/properties" ma:root="true" ma:fieldsID="b2c21a9b8697a6766cce15229414e1d8" ns2:_="" ns3:_="">
    <xsd:import namespace="15a1b18e-c410-48c8-974d-0f54ba04dfa5"/>
    <xsd:import namespace="39ba1fcf-4c11-4dbe-b928-8702eb4af0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1b18e-c410-48c8-974d-0f54ba04d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1fcf-4c11-4dbe-b928-8702eb4af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DCBEE6-E9BD-4627-AA08-9CD25EAA1AA9}"/>
</file>

<file path=customXml/itemProps2.xml><?xml version="1.0" encoding="utf-8"?>
<ds:datastoreItem xmlns:ds="http://schemas.openxmlformats.org/officeDocument/2006/customXml" ds:itemID="{570AA2BD-51D5-4F76-B728-A2506390F0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D0A99-80FA-4E62-8906-325D6A77B25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c889430-c0bc-4de3-b079-9c3a018927e3"/>
    <ds:schemaRef ds:uri="http://www.w3.org/XML/1998/namespace"/>
    <ds:schemaRef ds:uri="b21ba8cd-c303-49e2-849d-4fb229306afa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Studienverlaufsplaner</vt:lpstr>
      <vt:lpstr>Basiscurriculum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melanie.ruoss</dc:creator>
  <cp:lastModifiedBy>Jacqueline</cp:lastModifiedBy>
  <cp:lastPrinted>2017-01-26T12:00:06Z</cp:lastPrinted>
  <dcterms:created xsi:type="dcterms:W3CDTF">2010-11-09T14:35:57Z</dcterms:created>
  <dcterms:modified xsi:type="dcterms:W3CDTF">2021-01-22T16:47:53Z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0x0101003378B047449D584097B9653E48189C75</vt:lpwstr>
  </property>
</Properties>
</file>