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https://hfhch-my.sharepoint.com/personal/marianne_walz_hfh_ch/Documents/Desktop/"/>
    </mc:Choice>
  </mc:AlternateContent>
  <xr:revisionPtr revIDLastSave="0" documentId="8_{93F1DE32-C2A6-4E22-A9FA-278F3714A556}" xr6:coauthVersionLast="47" xr6:coauthVersionMax="47" xr10:uidLastSave="{00000000-0000-0000-0000-000000000000}"/>
  <bookViews>
    <workbookView xWindow="-110" yWindow="-110" windowWidth="19420" windowHeight="10420" xr2:uid="{1BA5578E-4C43-4413-920F-47499AD52861}"/>
  </bookViews>
  <sheets>
    <sheet name="INFO" sheetId="48" r:id="rId1"/>
    <sheet name="Assistent" sheetId="47" r:id="rId2"/>
    <sheet name="Anrechnung SSP" sheetId="52" r:id="rId3"/>
    <sheet name="PlanerSHP" sheetId="45" r:id="rId4"/>
    <sheet name="Fehlermeldungen" sheetId="49" state="hidden" r:id="rId5"/>
    <sheet name="Versuch Liste" sheetId="50" state="hidden" r:id="rId6"/>
    <sheet name="Angebotsplan" sheetId="25" state="hidden" r:id="rId7"/>
    <sheet name="Angebotsplan 20_21" sheetId="37" state="hidden" r:id="rId8"/>
    <sheet name="Staffelung" sheetId="30" state="hidden" r:id="rId9"/>
    <sheet name="AngebotSHP" sheetId="46" state="hidden" r:id="rId10"/>
    <sheet name="Übersicht Angebote" sheetId="51" r:id="rId11"/>
    <sheet name="Modulangebot" sheetId="22" state="hidden" r:id="rId12"/>
  </sheets>
  <definedNames>
    <definedName name="_Toc24435940" localSheetId="1">Assistent!$A$77</definedName>
    <definedName name="_Toc24435941" localSheetId="1">Assistent!$A$83</definedName>
    <definedName name="_Toc24435942" localSheetId="1">Assistent!$A$108</definedName>
    <definedName name="_Toc24435943" localSheetId="1">Assistent!$A$128</definedName>
    <definedName name="_Toc24435944" localSheetId="1">Assistent!$A$1</definedName>
    <definedName name="_xlnm.Print_Area" localSheetId="1">Assistent!$A$24:$J$49</definedName>
    <definedName name="_xlnm.Print_Area" localSheetId="0">INFO!$A$1:$B$36</definedName>
    <definedName name="_xlnm.Print_Area" localSheetId="3">PlanerSHP!$A$6:$H$54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 i="45" l="1"/>
  <c r="I13" i="45"/>
  <c r="V16" i="46"/>
  <c r="V6" i="46"/>
  <c r="P17" i="46"/>
  <c r="P16" i="46"/>
  <c r="J30" i="46"/>
  <c r="A18" i="47"/>
  <c r="H13" i="52"/>
  <c r="H16" i="52"/>
  <c r="H18" i="52"/>
  <c r="H25" i="52"/>
  <c r="H26" i="52"/>
  <c r="H27" i="52"/>
  <c r="H29" i="52"/>
  <c r="K13" i="52"/>
  <c r="S13" i="52" s="1"/>
  <c r="C15" i="52"/>
  <c r="D15" i="52" s="1"/>
  <c r="C16" i="52"/>
  <c r="D16" i="52" s="1"/>
  <c r="C17" i="52"/>
  <c r="D17" i="52" s="1"/>
  <c r="C14" i="52"/>
  <c r="D14" i="52" s="1"/>
  <c r="C24" i="52"/>
  <c r="C23" i="52"/>
  <c r="S18" i="52"/>
  <c r="O13" i="52"/>
  <c r="O14" i="52"/>
  <c r="O15" i="52"/>
  <c r="O16" i="52"/>
  <c r="O17" i="52"/>
  <c r="O18" i="52"/>
  <c r="O23" i="52"/>
  <c r="O24" i="52"/>
  <c r="H15" i="52" l="1"/>
  <c r="M14" i="52"/>
  <c r="K14" i="52"/>
  <c r="H14" i="52"/>
  <c r="K17" i="52"/>
  <c r="M17" i="52"/>
  <c r="H17" i="52"/>
  <c r="K16" i="52"/>
  <c r="K15" i="52"/>
  <c r="M15" i="52"/>
  <c r="M16" i="52"/>
  <c r="M6" i="52"/>
  <c r="E8" i="52"/>
  <c r="E13" i="52"/>
  <c r="F14" i="52"/>
  <c r="F15" i="52"/>
  <c r="F16" i="52"/>
  <c r="F17" i="52"/>
  <c r="E18" i="52"/>
  <c r="E25" i="52"/>
  <c r="E26" i="52"/>
  <c r="E27" i="52"/>
  <c r="E28" i="52"/>
  <c r="E29" i="52"/>
  <c r="E7" i="52"/>
  <c r="A8" i="52"/>
  <c r="A13" i="52"/>
  <c r="A18" i="52"/>
  <c r="C25" i="52"/>
  <c r="C26" i="52"/>
  <c r="C27" i="52"/>
  <c r="A28" i="52"/>
  <c r="S28" i="52" s="1"/>
  <c r="C29" i="52"/>
  <c r="A7" i="52"/>
  <c r="C41" i="46"/>
  <c r="C29" i="46"/>
  <c r="I17" i="52" l="1"/>
  <c r="M25" i="52"/>
  <c r="K25" i="52"/>
  <c r="K27" i="52"/>
  <c r="M27" i="52"/>
  <c r="S27" i="52" s="1"/>
  <c r="N27" i="52" s="1"/>
  <c r="M26" i="52"/>
  <c r="K26" i="52"/>
  <c r="K29" i="52"/>
  <c r="I29" i="52" s="1"/>
  <c r="M29" i="52"/>
  <c r="D27" i="52"/>
  <c r="D26" i="52"/>
  <c r="D25" i="52"/>
  <c r="D29" i="52"/>
  <c r="S24" i="52"/>
  <c r="N24" i="52" s="1"/>
  <c r="S15" i="52"/>
  <c r="N15" i="52" s="1"/>
  <c r="I19" i="51"/>
  <c r="I16" i="51"/>
  <c r="I15" i="51"/>
  <c r="I14" i="51"/>
  <c r="I13" i="51"/>
  <c r="I10" i="51"/>
  <c r="I7" i="51"/>
  <c r="I5" i="51"/>
  <c r="I4" i="51"/>
  <c r="H19" i="51"/>
  <c r="H18" i="51"/>
  <c r="H17" i="51"/>
  <c r="H16" i="51"/>
  <c r="H15" i="51"/>
  <c r="H13" i="51"/>
  <c r="H11" i="51"/>
  <c r="H10" i="51"/>
  <c r="H7" i="51"/>
  <c r="H6" i="51"/>
  <c r="H4" i="51"/>
  <c r="F19" i="51"/>
  <c r="F16" i="51"/>
  <c r="F15" i="51"/>
  <c r="F14" i="51"/>
  <c r="F13" i="51"/>
  <c r="F10" i="51"/>
  <c r="F8" i="51"/>
  <c r="F6" i="51"/>
  <c r="F5" i="51"/>
  <c r="F4" i="51"/>
  <c r="E19" i="51"/>
  <c r="E16" i="51"/>
  <c r="E15" i="51"/>
  <c r="E13" i="51"/>
  <c r="E11" i="51"/>
  <c r="E10" i="51"/>
  <c r="E7" i="51"/>
  <c r="E6" i="51"/>
  <c r="E4" i="51"/>
  <c r="F28" i="51"/>
  <c r="F27" i="51"/>
  <c r="F25" i="51"/>
  <c r="F24" i="51"/>
  <c r="H28" i="51"/>
  <c r="H27" i="51"/>
  <c r="H26" i="51"/>
  <c r="H24" i="51"/>
  <c r="I28" i="51"/>
  <c r="I29" i="51"/>
  <c r="I27" i="51"/>
  <c r="I25" i="51"/>
  <c r="I24" i="51"/>
  <c r="I30" i="51"/>
  <c r="H30" i="51"/>
  <c r="F30" i="51"/>
  <c r="I38" i="51"/>
  <c r="I37" i="51"/>
  <c r="E30" i="51"/>
  <c r="E27" i="51"/>
  <c r="E26" i="51"/>
  <c r="E24" i="51"/>
  <c r="E36" i="51"/>
  <c r="E35" i="51"/>
  <c r="E33" i="51"/>
  <c r="F37" i="51"/>
  <c r="F36" i="51"/>
  <c r="F35" i="51"/>
  <c r="F34" i="51"/>
  <c r="F33" i="51"/>
  <c r="H38" i="51"/>
  <c r="H37" i="51"/>
  <c r="H36" i="51"/>
  <c r="H35" i="51"/>
  <c r="H33" i="51"/>
  <c r="I33" i="51"/>
  <c r="I34" i="51"/>
  <c r="I35" i="51"/>
  <c r="I36" i="51"/>
  <c r="E39" i="51"/>
  <c r="E40" i="51"/>
  <c r="F39" i="51"/>
  <c r="H40" i="51"/>
  <c r="H39" i="51"/>
  <c r="I39" i="51"/>
  <c r="V45" i="46"/>
  <c r="V44" i="46"/>
  <c r="V33" i="46"/>
  <c r="V32" i="46"/>
  <c r="B137" i="47"/>
  <c r="I14" i="52" l="1"/>
  <c r="I27" i="52"/>
  <c r="I26" i="52"/>
  <c r="I25" i="52"/>
  <c r="I15" i="52"/>
  <c r="S26" i="52"/>
  <c r="N26" i="52" s="1"/>
  <c r="U2" i="52"/>
  <c r="S29" i="52"/>
  <c r="N29" i="52" s="1"/>
  <c r="S25" i="52"/>
  <c r="N25" i="52" s="1"/>
  <c r="W2" i="52"/>
  <c r="S14" i="52"/>
  <c r="N14" i="52" s="1"/>
  <c r="J4" i="52" l="1"/>
  <c r="P79" i="46"/>
  <c r="Q79" i="46" s="1"/>
  <c r="P70" i="46"/>
  <c r="Q70" i="46" s="1"/>
  <c r="P69" i="46"/>
  <c r="Q69" i="46" s="1"/>
  <c r="P56" i="46"/>
  <c r="Q56" i="46" s="1"/>
  <c r="E85" i="46"/>
  <c r="F85" i="46" s="1"/>
  <c r="E76" i="46"/>
  <c r="E75" i="46"/>
  <c r="F75" i="46" s="1"/>
  <c r="F66" i="46"/>
  <c r="E66" i="46"/>
  <c r="J44" i="46"/>
  <c r="K44" i="46" s="1"/>
  <c r="I44" i="46"/>
  <c r="H44" i="46"/>
  <c r="H18" i="46"/>
  <c r="O42" i="46"/>
  <c r="N42" i="46"/>
  <c r="O17" i="46"/>
  <c r="N17" i="46"/>
  <c r="I16" i="46"/>
  <c r="H16" i="46"/>
  <c r="U16" i="46"/>
  <c r="T16" i="46"/>
  <c r="U41" i="46"/>
  <c r="T41" i="46"/>
  <c r="I41" i="46"/>
  <c r="H41" i="46"/>
  <c r="N16" i="46"/>
  <c r="B16" i="46"/>
  <c r="A16" i="46"/>
  <c r="N41" i="46"/>
  <c r="B41" i="46"/>
  <c r="F76" i="46" l="1"/>
  <c r="E31" i="51"/>
  <c r="H31" i="51"/>
  <c r="U45" i="46"/>
  <c r="U33" i="46"/>
  <c r="J16" i="45" l="1"/>
  <c r="A50" i="50" l="1"/>
  <c r="D50" i="50"/>
  <c r="D51" i="50"/>
  <c r="D52" i="50"/>
  <c r="A53" i="50"/>
  <c r="A54" i="50"/>
  <c r="A55" i="50"/>
  <c r="A56" i="50"/>
  <c r="D57" i="50"/>
  <c r="A58" i="50"/>
  <c r="A59" i="50"/>
  <c r="A60" i="50"/>
  <c r="A61" i="50"/>
  <c r="D62" i="50"/>
  <c r="A63" i="50"/>
  <c r="A64" i="50"/>
  <c r="A65" i="50"/>
  <c r="A66" i="50"/>
  <c r="D67" i="50"/>
  <c r="A68" i="50"/>
  <c r="A69" i="50"/>
  <c r="A70" i="50"/>
  <c r="A71" i="50"/>
  <c r="A72" i="50"/>
  <c r="D72" i="50"/>
  <c r="D73" i="50"/>
  <c r="D74" i="50"/>
  <c r="A75" i="50"/>
  <c r="A76" i="50"/>
  <c r="A77" i="50"/>
  <c r="A78" i="50"/>
  <c r="D79" i="50"/>
  <c r="A80" i="50"/>
  <c r="A81" i="50"/>
  <c r="A82" i="50"/>
  <c r="A83" i="50"/>
  <c r="D84" i="50"/>
  <c r="A85" i="50"/>
  <c r="A86" i="50"/>
  <c r="A87" i="50"/>
  <c r="A88" i="50"/>
  <c r="D89" i="50"/>
  <c r="A90" i="50"/>
  <c r="A91" i="50"/>
  <c r="A92" i="50"/>
  <c r="A93" i="50"/>
  <c r="A94" i="50"/>
  <c r="D94" i="50"/>
  <c r="D95" i="50"/>
  <c r="D96" i="50"/>
  <c r="A97" i="50"/>
  <c r="A98" i="50"/>
  <c r="A99" i="50"/>
  <c r="A100" i="50"/>
  <c r="D101" i="50"/>
  <c r="A102" i="50"/>
  <c r="A103" i="50"/>
  <c r="A104" i="50"/>
  <c r="A105" i="50"/>
  <c r="D106" i="50"/>
  <c r="A107" i="50"/>
  <c r="A108" i="50"/>
  <c r="A109" i="50"/>
  <c r="A110" i="50"/>
  <c r="D111" i="50"/>
  <c r="A112" i="50"/>
  <c r="A113" i="50"/>
  <c r="A114" i="50"/>
  <c r="A115" i="50"/>
  <c r="A116" i="50"/>
  <c r="D116" i="50"/>
  <c r="D117" i="50"/>
  <c r="D118" i="50"/>
  <c r="A119" i="50"/>
  <c r="A120" i="50"/>
  <c r="A121" i="50"/>
  <c r="A122" i="50"/>
  <c r="D123" i="50"/>
  <c r="A124" i="50"/>
  <c r="A125" i="50"/>
  <c r="A126" i="50"/>
  <c r="A127" i="50"/>
  <c r="D128" i="50"/>
  <c r="A129" i="50"/>
  <c r="A130" i="50"/>
  <c r="A131" i="50"/>
  <c r="A132" i="50"/>
  <c r="D133" i="50"/>
  <c r="A134" i="50"/>
  <c r="A135" i="50"/>
  <c r="A136" i="50"/>
  <c r="A137" i="50"/>
  <c r="A138" i="50"/>
  <c r="D138" i="50"/>
  <c r="D139" i="50"/>
  <c r="D140" i="50"/>
  <c r="A141" i="50"/>
  <c r="A142" i="50"/>
  <c r="A143" i="50"/>
  <c r="A144" i="50"/>
  <c r="D145" i="50"/>
  <c r="A146" i="50"/>
  <c r="A147" i="50"/>
  <c r="A148" i="50"/>
  <c r="A149" i="50"/>
  <c r="D150" i="50"/>
  <c r="A151" i="50"/>
  <c r="A152" i="50"/>
  <c r="A153" i="50"/>
  <c r="A154" i="50"/>
  <c r="D155" i="50"/>
  <c r="A156" i="50"/>
  <c r="A157" i="50"/>
  <c r="A158" i="50"/>
  <c r="A159" i="50"/>
  <c r="A160" i="50"/>
  <c r="D160" i="50"/>
  <c r="F5" i="45" l="1"/>
  <c r="Q101" i="49" l="1"/>
  <c r="C5" i="49"/>
  <c r="D3" i="50" s="1"/>
  <c r="C10" i="49"/>
  <c r="D7" i="50" s="1"/>
  <c r="T101" i="49"/>
  <c r="C15" i="49"/>
  <c r="D11" i="50" s="1"/>
  <c r="C20" i="49"/>
  <c r="D15" i="50" s="1"/>
  <c r="Q102" i="49"/>
  <c r="C6" i="49"/>
  <c r="D4" i="50" s="1"/>
  <c r="C11" i="49"/>
  <c r="D8" i="50" s="1"/>
  <c r="T102" i="49"/>
  <c r="C16" i="49"/>
  <c r="D12" i="50" s="1"/>
  <c r="C21" i="49"/>
  <c r="D16" i="50" s="1"/>
  <c r="Q103" i="49"/>
  <c r="C7" i="49"/>
  <c r="D5" i="50" s="1"/>
  <c r="C12" i="49"/>
  <c r="D9" i="50" s="1"/>
  <c r="T103" i="49"/>
  <c r="C17" i="49"/>
  <c r="D13" i="50" s="1"/>
  <c r="C22" i="49"/>
  <c r="D17" i="50" s="1"/>
  <c r="Q104" i="49"/>
  <c r="R104" i="49"/>
  <c r="S104" i="49"/>
  <c r="T104" i="49"/>
  <c r="U104" i="49"/>
  <c r="V104" i="49"/>
  <c r="A44" i="49"/>
  <c r="A49" i="49"/>
  <c r="T105" i="49"/>
  <c r="A54" i="49"/>
  <c r="A59" i="49"/>
  <c r="Q126" i="49"/>
  <c r="C45" i="49"/>
  <c r="D18" i="50" s="1"/>
  <c r="C50" i="49"/>
  <c r="D22" i="50" s="1"/>
  <c r="T126" i="49"/>
  <c r="C55" i="49"/>
  <c r="D26" i="50" s="1"/>
  <c r="C60" i="49"/>
  <c r="D30" i="50" s="1"/>
  <c r="Q127" i="49"/>
  <c r="C46" i="49"/>
  <c r="D19" i="50" s="1"/>
  <c r="C51" i="49"/>
  <c r="D23" i="50" s="1"/>
  <c r="T127" i="49"/>
  <c r="C56" i="49"/>
  <c r="D27" i="50" s="1"/>
  <c r="C61" i="49"/>
  <c r="D31" i="50" s="1"/>
  <c r="Q128" i="49"/>
  <c r="C47" i="49"/>
  <c r="D20" i="50" s="1"/>
  <c r="C52" i="49"/>
  <c r="D24" i="50" s="1"/>
  <c r="T128" i="49"/>
  <c r="C57" i="49"/>
  <c r="D28" i="50" s="1"/>
  <c r="C62" i="49"/>
  <c r="D32" i="50" s="1"/>
  <c r="Q129" i="49"/>
  <c r="C48" i="49"/>
  <c r="D21" i="50" s="1"/>
  <c r="C53" i="49"/>
  <c r="D25" i="50" s="1"/>
  <c r="T129" i="49"/>
  <c r="C58" i="49"/>
  <c r="D29" i="50" s="1"/>
  <c r="C63" i="49"/>
  <c r="D33" i="50" s="1"/>
  <c r="Q130" i="49"/>
  <c r="R130" i="49"/>
  <c r="S130" i="49"/>
  <c r="T130" i="49"/>
  <c r="U130" i="49"/>
  <c r="V130" i="49"/>
  <c r="A86" i="49"/>
  <c r="A91" i="49"/>
  <c r="T131" i="49"/>
  <c r="A96" i="49"/>
  <c r="A101" i="49"/>
  <c r="Q132" i="49"/>
  <c r="C87" i="49"/>
  <c r="D34" i="50" s="1"/>
  <c r="C92" i="49"/>
  <c r="D38" i="50" s="1"/>
  <c r="T132" i="49"/>
  <c r="C97" i="49"/>
  <c r="D42" i="50" s="1"/>
  <c r="C102" i="49"/>
  <c r="D46" i="50" s="1"/>
  <c r="Q133" i="49"/>
  <c r="C88" i="49"/>
  <c r="D35" i="50" s="1"/>
  <c r="C93" i="49"/>
  <c r="D39" i="50" s="1"/>
  <c r="T133" i="49"/>
  <c r="C98" i="49"/>
  <c r="D43" i="50" s="1"/>
  <c r="C103" i="49"/>
  <c r="D47" i="50" s="1"/>
  <c r="Q134" i="49"/>
  <c r="C89" i="49"/>
  <c r="D36" i="50" s="1"/>
  <c r="C94" i="49"/>
  <c r="D40" i="50" s="1"/>
  <c r="T134" i="49"/>
  <c r="C99" i="49"/>
  <c r="D44" i="50" s="1"/>
  <c r="C104" i="49"/>
  <c r="D48" i="50" s="1"/>
  <c r="Q135" i="49"/>
  <c r="C90" i="49"/>
  <c r="D37" i="50" s="1"/>
  <c r="C95" i="49"/>
  <c r="D41" i="50" s="1"/>
  <c r="T135" i="49"/>
  <c r="C100" i="49"/>
  <c r="D45" i="50" s="1"/>
  <c r="C105" i="49"/>
  <c r="D49" i="50" s="1"/>
  <c r="Q136" i="49"/>
  <c r="R136" i="49"/>
  <c r="S136" i="49"/>
  <c r="T136" i="49"/>
  <c r="U136" i="49"/>
  <c r="V136" i="49"/>
  <c r="A128" i="49"/>
  <c r="A52" i="50" s="1"/>
  <c r="A133" i="49"/>
  <c r="A57" i="50" s="1"/>
  <c r="T137" i="49"/>
  <c r="A138" i="49"/>
  <c r="A62" i="50" s="1"/>
  <c r="A143" i="49"/>
  <c r="A67" i="50" s="1"/>
  <c r="Q138" i="49"/>
  <c r="C129" i="49"/>
  <c r="D53" i="50" s="1"/>
  <c r="C134" i="49"/>
  <c r="D58" i="50" s="1"/>
  <c r="T138" i="49"/>
  <c r="C139" i="49"/>
  <c r="D63" i="50" s="1"/>
  <c r="C144" i="49"/>
  <c r="D68" i="50" s="1"/>
  <c r="Q139" i="49"/>
  <c r="C130" i="49"/>
  <c r="D54" i="50" s="1"/>
  <c r="C135" i="49"/>
  <c r="D59" i="50" s="1"/>
  <c r="T139" i="49"/>
  <c r="C140" i="49"/>
  <c r="D64" i="50" s="1"/>
  <c r="C145" i="49"/>
  <c r="D69" i="50" s="1"/>
  <c r="Q140" i="49"/>
  <c r="C131" i="49"/>
  <c r="D55" i="50" s="1"/>
  <c r="C136" i="49"/>
  <c r="D60" i="50" s="1"/>
  <c r="T140" i="49"/>
  <c r="C141" i="49"/>
  <c r="D65" i="50" s="1"/>
  <c r="C146" i="49"/>
  <c r="D70" i="50" s="1"/>
  <c r="Q141" i="49"/>
  <c r="C132" i="49"/>
  <c r="D56" i="50" s="1"/>
  <c r="C137" i="49"/>
  <c r="D61" i="50" s="1"/>
  <c r="T141" i="49"/>
  <c r="C142" i="49"/>
  <c r="D66" i="50" s="1"/>
  <c r="C147" i="49"/>
  <c r="D71" i="50" s="1"/>
  <c r="Q142" i="49"/>
  <c r="R142" i="49"/>
  <c r="S142" i="49"/>
  <c r="T142" i="49"/>
  <c r="U142" i="49"/>
  <c r="V142" i="49"/>
  <c r="A170" i="49"/>
  <c r="A74" i="50" s="1"/>
  <c r="A175" i="49"/>
  <c r="A79" i="50" s="1"/>
  <c r="T143" i="49"/>
  <c r="A180" i="49"/>
  <c r="A84" i="50" s="1"/>
  <c r="A185" i="49"/>
  <c r="A89" i="50" s="1"/>
  <c r="Q144" i="49"/>
  <c r="C171" i="49"/>
  <c r="D75" i="50" s="1"/>
  <c r="C176" i="49"/>
  <c r="D80" i="50" s="1"/>
  <c r="T144" i="49"/>
  <c r="C181" i="49"/>
  <c r="D85" i="50" s="1"/>
  <c r="C186" i="49"/>
  <c r="D90" i="50" s="1"/>
  <c r="Q145" i="49"/>
  <c r="C172" i="49"/>
  <c r="D76" i="50" s="1"/>
  <c r="C177" i="49"/>
  <c r="D81" i="50" s="1"/>
  <c r="T145" i="49"/>
  <c r="C182" i="49"/>
  <c r="D86" i="50" s="1"/>
  <c r="C187" i="49"/>
  <c r="D91" i="50" s="1"/>
  <c r="Q146" i="49"/>
  <c r="C173" i="49"/>
  <c r="D77" i="50" s="1"/>
  <c r="C178" i="49"/>
  <c r="D82" i="50" s="1"/>
  <c r="T146" i="49"/>
  <c r="C183" i="49"/>
  <c r="D87" i="50" s="1"/>
  <c r="C188" i="49"/>
  <c r="D92" i="50" s="1"/>
  <c r="Q147" i="49"/>
  <c r="C174" i="49"/>
  <c r="D78" i="50" s="1"/>
  <c r="C179" i="49"/>
  <c r="D83" i="50" s="1"/>
  <c r="T147" i="49"/>
  <c r="C184" i="49"/>
  <c r="D88" i="50" s="1"/>
  <c r="C189" i="49"/>
  <c r="D93" i="50" s="1"/>
  <c r="Q168" i="49"/>
  <c r="R168" i="49"/>
  <c r="S168" i="49"/>
  <c r="T168" i="49"/>
  <c r="U168" i="49"/>
  <c r="V168" i="49"/>
  <c r="A212" i="49"/>
  <c r="A96" i="50" s="1"/>
  <c r="A217" i="49"/>
  <c r="A101" i="50" s="1"/>
  <c r="T169" i="49"/>
  <c r="A222" i="49"/>
  <c r="A106" i="50" s="1"/>
  <c r="A227" i="49"/>
  <c r="A111" i="50" s="1"/>
  <c r="Q170" i="49"/>
  <c r="C213" i="49"/>
  <c r="D97" i="50" s="1"/>
  <c r="C218" i="49"/>
  <c r="D102" i="50" s="1"/>
  <c r="T170" i="49"/>
  <c r="C223" i="49"/>
  <c r="D107" i="50" s="1"/>
  <c r="C228" i="49"/>
  <c r="D112" i="50" s="1"/>
  <c r="Q171" i="49"/>
  <c r="C214" i="49"/>
  <c r="D98" i="50" s="1"/>
  <c r="C219" i="49"/>
  <c r="D103" i="50" s="1"/>
  <c r="T171" i="49"/>
  <c r="C224" i="49"/>
  <c r="D108" i="50" s="1"/>
  <c r="C229" i="49"/>
  <c r="D113" i="50" s="1"/>
  <c r="Q172" i="49"/>
  <c r="C215" i="49"/>
  <c r="D99" i="50" s="1"/>
  <c r="C220" i="49"/>
  <c r="D104" i="50" s="1"/>
  <c r="T172" i="49"/>
  <c r="C225" i="49"/>
  <c r="D109" i="50" s="1"/>
  <c r="C230" i="49"/>
  <c r="D114" i="50" s="1"/>
  <c r="Q173" i="49"/>
  <c r="C216" i="49"/>
  <c r="D100" i="50" s="1"/>
  <c r="C221" i="49"/>
  <c r="D105" i="50" s="1"/>
  <c r="T173" i="49"/>
  <c r="C226" i="49"/>
  <c r="D110" i="50" s="1"/>
  <c r="C231" i="49"/>
  <c r="D115" i="50" s="1"/>
  <c r="Q174" i="49"/>
  <c r="R174" i="49"/>
  <c r="S174" i="49"/>
  <c r="T174" i="49"/>
  <c r="U174" i="49"/>
  <c r="V174" i="49"/>
  <c r="A255" i="49"/>
  <c r="A118" i="50" s="1"/>
  <c r="A260" i="49"/>
  <c r="A123" i="50" s="1"/>
  <c r="T175" i="49"/>
  <c r="A265" i="49"/>
  <c r="A128" i="50" s="1"/>
  <c r="A270" i="49"/>
  <c r="A133" i="50" s="1"/>
  <c r="Q176" i="49"/>
  <c r="C256" i="49"/>
  <c r="D119" i="50" s="1"/>
  <c r="C261" i="49"/>
  <c r="D124" i="50" s="1"/>
  <c r="T176" i="49"/>
  <c r="C266" i="49"/>
  <c r="D129" i="50" s="1"/>
  <c r="C271" i="49"/>
  <c r="D134" i="50" s="1"/>
  <c r="Q177" i="49"/>
  <c r="C257" i="49"/>
  <c r="D120" i="50" s="1"/>
  <c r="C262" i="49"/>
  <c r="D125" i="50" s="1"/>
  <c r="T177" i="49"/>
  <c r="C267" i="49"/>
  <c r="D130" i="50" s="1"/>
  <c r="C272" i="49"/>
  <c r="D135" i="50" s="1"/>
  <c r="Q178" i="49"/>
  <c r="C258" i="49"/>
  <c r="D121" i="50" s="1"/>
  <c r="C263" i="49"/>
  <c r="D126" i="50" s="1"/>
  <c r="T178" i="49"/>
  <c r="C268" i="49"/>
  <c r="D131" i="50" s="1"/>
  <c r="C273" i="49"/>
  <c r="D136" i="50" s="1"/>
  <c r="Q179" i="49"/>
  <c r="C259" i="49"/>
  <c r="D122" i="50" s="1"/>
  <c r="C264" i="49"/>
  <c r="D127" i="50" s="1"/>
  <c r="T179" i="49"/>
  <c r="C269" i="49"/>
  <c r="D132" i="50" s="1"/>
  <c r="C274" i="49"/>
  <c r="D137" i="50" s="1"/>
  <c r="Q180" i="49"/>
  <c r="R180" i="49"/>
  <c r="S180" i="49"/>
  <c r="T180" i="49"/>
  <c r="U180" i="49"/>
  <c r="V180" i="49"/>
  <c r="A298" i="49"/>
  <c r="A140" i="50" s="1"/>
  <c r="A303" i="49"/>
  <c r="A145" i="50" s="1"/>
  <c r="T258" i="49"/>
  <c r="A308" i="49"/>
  <c r="A150" i="50" s="1"/>
  <c r="A313" i="49"/>
  <c r="A155" i="50" s="1"/>
  <c r="Q259" i="49"/>
  <c r="C299" i="49"/>
  <c r="D141" i="50" s="1"/>
  <c r="C304" i="49"/>
  <c r="D146" i="50" s="1"/>
  <c r="T259" i="49"/>
  <c r="C309" i="49"/>
  <c r="D151" i="50" s="1"/>
  <c r="C314" i="49"/>
  <c r="D156" i="50" s="1"/>
  <c r="Q260" i="49"/>
  <c r="C300" i="49"/>
  <c r="D142" i="50" s="1"/>
  <c r="C305" i="49"/>
  <c r="D147" i="50" s="1"/>
  <c r="T260" i="49"/>
  <c r="C310" i="49"/>
  <c r="D152" i="50" s="1"/>
  <c r="C315" i="49"/>
  <c r="D157" i="50" s="1"/>
  <c r="Q261" i="49"/>
  <c r="C301" i="49"/>
  <c r="D143" i="50" s="1"/>
  <c r="C306" i="49"/>
  <c r="D148" i="50" s="1"/>
  <c r="T261" i="49"/>
  <c r="C311" i="49"/>
  <c r="D153" i="50" s="1"/>
  <c r="C316" i="49"/>
  <c r="D158" i="50" s="1"/>
  <c r="Q262" i="49"/>
  <c r="C302" i="49"/>
  <c r="D144" i="50" s="1"/>
  <c r="C307" i="49"/>
  <c r="D149" i="50" s="1"/>
  <c r="T262" i="49"/>
  <c r="C312" i="49"/>
  <c r="D154" i="50" s="1"/>
  <c r="C317" i="49"/>
  <c r="D159" i="50" s="1"/>
  <c r="S6" i="49"/>
  <c r="T6" i="49"/>
  <c r="U6" i="49"/>
  <c r="V6" i="49"/>
  <c r="A8" i="49"/>
  <c r="T7" i="49"/>
  <c r="A13" i="49"/>
  <c r="A18" i="49"/>
  <c r="C9" i="49"/>
  <c r="D6" i="50" s="1"/>
  <c r="T100" i="49"/>
  <c r="C14" i="49"/>
  <c r="D10" i="50" s="1"/>
  <c r="C19" i="49"/>
  <c r="D14" i="50" s="1"/>
  <c r="Q6" i="49"/>
  <c r="Q100" i="49"/>
  <c r="R6" i="49"/>
  <c r="A3" i="49"/>
  <c r="C4" i="49"/>
  <c r="D2" i="50" s="1"/>
  <c r="B3" i="50" l="1"/>
  <c r="B4" i="50"/>
  <c r="B5" i="50"/>
  <c r="B2" i="50"/>
  <c r="B15" i="50"/>
  <c r="B16" i="50"/>
  <c r="B17" i="50"/>
  <c r="B14" i="50"/>
  <c r="B11" i="50"/>
  <c r="B12" i="50"/>
  <c r="B13" i="50"/>
  <c r="B10" i="50"/>
  <c r="B7" i="50"/>
  <c r="B8" i="50"/>
  <c r="B9" i="50"/>
  <c r="B6" i="50"/>
  <c r="B47" i="50"/>
  <c r="B48" i="50"/>
  <c r="B49" i="50"/>
  <c r="B46" i="50"/>
  <c r="B43" i="50"/>
  <c r="B44" i="50"/>
  <c r="B45" i="50"/>
  <c r="B42" i="50"/>
  <c r="B39" i="50"/>
  <c r="B40" i="50"/>
  <c r="B41" i="50"/>
  <c r="B38" i="50"/>
  <c r="B35" i="50"/>
  <c r="B36" i="50"/>
  <c r="B37" i="50"/>
  <c r="B34" i="50"/>
  <c r="B31" i="50"/>
  <c r="B32" i="50"/>
  <c r="B33" i="50"/>
  <c r="B30" i="50"/>
  <c r="B27" i="50"/>
  <c r="B28" i="50"/>
  <c r="B29" i="50"/>
  <c r="B26" i="50"/>
  <c r="B23" i="50"/>
  <c r="B24" i="50"/>
  <c r="B25" i="50"/>
  <c r="B22" i="50"/>
  <c r="B19" i="50"/>
  <c r="B20" i="50"/>
  <c r="B21" i="50"/>
  <c r="B18" i="50"/>
  <c r="I8" i="49"/>
  <c r="I11" i="49"/>
  <c r="I14" i="49"/>
  <c r="J9" i="49"/>
  <c r="I17" i="49"/>
  <c r="I13" i="49"/>
  <c r="I9" i="49"/>
  <c r="J15" i="49"/>
  <c r="I15" i="49"/>
  <c r="J10" i="49"/>
  <c r="I10" i="49"/>
  <c r="I7" i="49"/>
  <c r="I16" i="49"/>
  <c r="I12" i="49"/>
  <c r="J8" i="49"/>
  <c r="J14" i="49"/>
  <c r="J17" i="49"/>
  <c r="J11" i="49"/>
  <c r="J13" i="49"/>
  <c r="J7" i="49"/>
  <c r="J16" i="49"/>
  <c r="J12" i="49"/>
  <c r="I50" i="45"/>
  <c r="I44" i="45"/>
  <c r="I38" i="45"/>
  <c r="I32" i="45"/>
  <c r="I26" i="45"/>
  <c r="I20" i="45"/>
  <c r="I14" i="45"/>
  <c r="I8" i="45"/>
  <c r="E58" i="46"/>
  <c r="J14" i="45" a="1"/>
  <c r="J14" i="45" s="1"/>
  <c r="F58" i="46" l="1"/>
  <c r="H12" i="51"/>
  <c r="E12" i="51"/>
  <c r="O10" i="49"/>
  <c r="M13" i="49"/>
  <c r="M12" i="49"/>
  <c r="M14" i="49"/>
  <c r="M11" i="49"/>
  <c r="M15" i="49"/>
  <c r="O16" i="49"/>
  <c r="O17" i="49"/>
  <c r="K16" i="49"/>
  <c r="K13" i="49"/>
  <c r="K12" i="49"/>
  <c r="K17" i="49"/>
  <c r="K8" i="49"/>
  <c r="M8" i="49" s="1"/>
  <c r="K15" i="49"/>
  <c r="K7" i="49"/>
  <c r="M7" i="49" s="1"/>
  <c r="K11" i="49"/>
  <c r="K14" i="49"/>
  <c r="K9" i="49"/>
  <c r="M9" i="49" s="1"/>
  <c r="K10" i="49"/>
  <c r="A35" i="47"/>
  <c r="A17" i="52" s="1"/>
  <c r="A34" i="47"/>
  <c r="A16" i="52" s="1"/>
  <c r="A33" i="47"/>
  <c r="A15" i="52" s="1"/>
  <c r="A32" i="47"/>
  <c r="A14" i="52" s="1"/>
  <c r="E2" i="45" l="1"/>
  <c r="J20" i="45"/>
  <c r="C16" i="47"/>
  <c r="C15" i="47"/>
  <c r="C13" i="47"/>
  <c r="C11" i="47"/>
  <c r="B40" i="47"/>
  <c r="C22" i="52" s="1"/>
  <c r="H22" i="52" s="1"/>
  <c r="B39" i="47"/>
  <c r="C21" i="52" s="1"/>
  <c r="H21" i="52" s="1"/>
  <c r="B30" i="47"/>
  <c r="C12" i="52" s="1"/>
  <c r="H12" i="52" s="1"/>
  <c r="B28" i="47"/>
  <c r="G27" i="47"/>
  <c r="G9" i="52" s="1"/>
  <c r="G28" i="47"/>
  <c r="G10" i="52" s="1"/>
  <c r="G29" i="47"/>
  <c r="G11" i="52" s="1"/>
  <c r="G30" i="47"/>
  <c r="G12" i="52" s="1"/>
  <c r="G32" i="47"/>
  <c r="G14" i="52" s="1"/>
  <c r="G33" i="47"/>
  <c r="G15" i="52" s="1"/>
  <c r="G34" i="47"/>
  <c r="G16" i="52" s="1"/>
  <c r="G35" i="47"/>
  <c r="G17" i="52" s="1"/>
  <c r="G37" i="47"/>
  <c r="G19" i="52" s="1"/>
  <c r="G38" i="47"/>
  <c r="G20" i="52" s="1"/>
  <c r="G39" i="47"/>
  <c r="G21" i="52" s="1"/>
  <c r="G40" i="47"/>
  <c r="G22" i="52" s="1"/>
  <c r="G41" i="47"/>
  <c r="G23" i="52" s="1"/>
  <c r="G42" i="47"/>
  <c r="G24" i="52" s="1"/>
  <c r="B136" i="47"/>
  <c r="B135" i="47"/>
  <c r="D21" i="52" l="1"/>
  <c r="S17" i="52"/>
  <c r="N17" i="52" s="1"/>
  <c r="S23" i="52"/>
  <c r="N23" i="52" s="1"/>
  <c r="D22" i="52"/>
  <c r="D12" i="52"/>
  <c r="C10" i="52"/>
  <c r="H10" i="52" s="1"/>
  <c r="I16" i="52"/>
  <c r="A28" i="47"/>
  <c r="A10" i="52" s="1"/>
  <c r="B10" i="52"/>
  <c r="A39" i="47"/>
  <c r="A21" i="52" s="1"/>
  <c r="B21" i="52"/>
  <c r="M21" i="52" s="1"/>
  <c r="A40" i="47"/>
  <c r="A22" i="52" s="1"/>
  <c r="B22" i="52"/>
  <c r="K22" i="52" s="1"/>
  <c r="A30" i="47"/>
  <c r="A12" i="52" s="1"/>
  <c r="B12" i="52"/>
  <c r="A10" i="47"/>
  <c r="H42" i="47"/>
  <c r="I12" i="47"/>
  <c r="I10" i="47"/>
  <c r="B38" i="47"/>
  <c r="B37" i="47"/>
  <c r="F28" i="47"/>
  <c r="F10" i="52" s="1"/>
  <c r="F40" i="47"/>
  <c r="F22" i="52" s="1"/>
  <c r="F39" i="47"/>
  <c r="F21" i="52" s="1"/>
  <c r="F35" i="47"/>
  <c r="F34" i="47"/>
  <c r="F33" i="47"/>
  <c r="F32" i="47"/>
  <c r="F30" i="47"/>
  <c r="F12" i="52" s="1"/>
  <c r="P33" i="47"/>
  <c r="P32" i="47"/>
  <c r="P27" i="47"/>
  <c r="P28" i="47"/>
  <c r="P29" i="47"/>
  <c r="P30" i="47"/>
  <c r="P31" i="47"/>
  <c r="P26" i="47"/>
  <c r="O33" i="47"/>
  <c r="O32" i="47"/>
  <c r="O27" i="47"/>
  <c r="O28" i="47"/>
  <c r="O29" i="47"/>
  <c r="O30" i="47"/>
  <c r="O31" i="47"/>
  <c r="O26" i="47"/>
  <c r="R27" i="47"/>
  <c r="R28" i="47"/>
  <c r="R29" i="47"/>
  <c r="R30" i="47"/>
  <c r="R31" i="47"/>
  <c r="R32" i="47"/>
  <c r="R33" i="47"/>
  <c r="R26" i="47"/>
  <c r="M12" i="52" l="1"/>
  <c r="M22" i="52"/>
  <c r="K10" i="52"/>
  <c r="K12" i="52"/>
  <c r="K21" i="52"/>
  <c r="D10" i="52"/>
  <c r="M10" i="52"/>
  <c r="C19" i="52"/>
  <c r="H19" i="52" s="1"/>
  <c r="C20" i="52"/>
  <c r="H20" i="52" s="1"/>
  <c r="S16" i="52"/>
  <c r="N16" i="52" s="1"/>
  <c r="O10" i="52"/>
  <c r="O22" i="52"/>
  <c r="O12" i="52"/>
  <c r="O21" i="52"/>
  <c r="A37" i="47"/>
  <c r="A19" i="52" s="1"/>
  <c r="B19" i="52"/>
  <c r="A38" i="47"/>
  <c r="A20" i="52" s="1"/>
  <c r="B20" i="52"/>
  <c r="F38" i="47"/>
  <c r="F20" i="52" s="1"/>
  <c r="F37" i="47"/>
  <c r="F19" i="52" s="1"/>
  <c r="B117" i="47"/>
  <c r="B126" i="47"/>
  <c r="B118" i="47"/>
  <c r="B116" i="47"/>
  <c r="B123" i="47"/>
  <c r="B119" i="47"/>
  <c r="B122" i="47"/>
  <c r="B124" i="47"/>
  <c r="B120" i="47"/>
  <c r="B125" i="47"/>
  <c r="A9" i="47"/>
  <c r="E14" i="47"/>
  <c r="K19" i="52" l="1"/>
  <c r="K20" i="52"/>
  <c r="D20" i="52"/>
  <c r="M20" i="52"/>
  <c r="D19" i="52"/>
  <c r="M19" i="52"/>
  <c r="I12" i="52"/>
  <c r="S21" i="52"/>
  <c r="N21" i="52" s="1"/>
  <c r="I21" i="52"/>
  <c r="I22" i="52"/>
  <c r="S10" i="52"/>
  <c r="N10" i="52" s="1"/>
  <c r="I10" i="52"/>
  <c r="S12" i="52"/>
  <c r="N12" i="52" s="1"/>
  <c r="S22" i="52"/>
  <c r="N22" i="52" s="1"/>
  <c r="O20" i="52"/>
  <c r="O19" i="52"/>
  <c r="H40" i="47"/>
  <c r="P35" i="47"/>
  <c r="O35" i="47"/>
  <c r="S20" i="52" l="1"/>
  <c r="N20" i="52" s="1"/>
  <c r="I20" i="52"/>
  <c r="S19" i="52"/>
  <c r="N19" i="52" s="1"/>
  <c r="I19" i="52"/>
  <c r="N35" i="47"/>
  <c r="J17" i="45"/>
  <c r="I49" i="45" l="1"/>
  <c r="I43" i="45"/>
  <c r="I37" i="45"/>
  <c r="I31" i="45"/>
  <c r="I25" i="45"/>
  <c r="I19" i="45"/>
  <c r="I1" i="45" l="1"/>
  <c r="T44" i="46" l="1"/>
  <c r="U44" i="46"/>
  <c r="W44" i="46" l="1"/>
  <c r="W45" i="46"/>
  <c r="D26" i="37" l="1"/>
  <c r="C26" i="37"/>
  <c r="B26" i="37"/>
  <c r="D18" i="37"/>
  <c r="C18" i="37"/>
  <c r="B18" i="37"/>
  <c r="D6" i="37"/>
  <c r="G6" i="37" s="1"/>
  <c r="C6" i="37"/>
  <c r="B6" i="37"/>
  <c r="D10" i="37"/>
  <c r="C10" i="37"/>
  <c r="B10" i="37"/>
  <c r="D4" i="37"/>
  <c r="C4" i="37"/>
  <c r="B4" i="37"/>
  <c r="D8" i="25"/>
  <c r="G8" i="25" s="1"/>
  <c r="C8" i="25"/>
  <c r="B8" i="25"/>
  <c r="P14" i="25"/>
  <c r="P34" i="25"/>
  <c r="O34" i="25"/>
  <c r="N34" i="25"/>
  <c r="D34" i="25"/>
  <c r="C34" i="25"/>
  <c r="B34" i="25"/>
  <c r="P24" i="25"/>
  <c r="O24" i="25"/>
  <c r="N24" i="25"/>
  <c r="D24" i="25"/>
  <c r="C24" i="25"/>
  <c r="B24" i="25"/>
  <c r="P13" i="25"/>
  <c r="O13" i="25"/>
  <c r="N13" i="25"/>
  <c r="D13" i="25"/>
  <c r="C13" i="25"/>
  <c r="B13" i="25"/>
  <c r="P4" i="25"/>
  <c r="O4" i="25"/>
  <c r="N4" i="25"/>
  <c r="D4" i="25"/>
  <c r="C4" i="25"/>
  <c r="B4" i="25"/>
  <c r="D21" i="37" l="1"/>
  <c r="C21" i="37"/>
  <c r="B21" i="37"/>
  <c r="D28" i="25" l="1"/>
  <c r="C28" i="25"/>
  <c r="B28" i="25"/>
  <c r="G46" i="22" l="1"/>
  <c r="G44" i="22"/>
  <c r="G41" i="22"/>
  <c r="G40" i="22"/>
  <c r="G39" i="22"/>
  <c r="G38" i="22"/>
  <c r="G28" i="22"/>
  <c r="G29" i="22"/>
  <c r="G30" i="22"/>
  <c r="G31" i="22"/>
  <c r="G32" i="22"/>
  <c r="G33" i="22"/>
  <c r="G34" i="22"/>
  <c r="G35" i="22"/>
  <c r="G36" i="22"/>
  <c r="G37" i="22"/>
  <c r="G27" i="22"/>
  <c r="G26" i="22"/>
  <c r="G22" i="22"/>
  <c r="G23" i="22"/>
  <c r="G24" i="22"/>
  <c r="G25" i="22"/>
  <c r="G20" i="22"/>
  <c r="G21" i="22"/>
  <c r="G17" i="22"/>
  <c r="G18" i="22"/>
  <c r="G19" i="22"/>
  <c r="G14" i="22"/>
  <c r="G15" i="22"/>
  <c r="G16" i="22"/>
  <c r="G11" i="22"/>
  <c r="G12" i="22"/>
  <c r="G13" i="22"/>
  <c r="G10" i="22"/>
  <c r="G8" i="22"/>
  <c r="G7" i="22"/>
  <c r="G5" i="22"/>
  <c r="G6" i="22"/>
  <c r="G4" i="22"/>
  <c r="G3" i="22"/>
  <c r="B49" i="45" l="1"/>
  <c r="A297" i="49" s="1"/>
  <c r="A139" i="50" s="1"/>
  <c r="B43" i="45"/>
  <c r="A254" i="49" s="1"/>
  <c r="A117" i="50" s="1"/>
  <c r="B37" i="45"/>
  <c r="A211" i="49" s="1"/>
  <c r="A95" i="50" s="1"/>
  <c r="B31" i="45"/>
  <c r="A169" i="49" s="1"/>
  <c r="A73" i="50" s="1"/>
  <c r="B25" i="45"/>
  <c r="A127" i="49" s="1"/>
  <c r="A51" i="50" s="1"/>
  <c r="B19" i="45"/>
  <c r="A85" i="49" s="1"/>
  <c r="B13" i="45"/>
  <c r="A43" i="49" s="1"/>
  <c r="B7" i="45"/>
  <c r="A2" i="49" s="1"/>
  <c r="A19" i="50" l="1"/>
  <c r="A27" i="50"/>
  <c r="A20" i="50"/>
  <c r="A28" i="50"/>
  <c r="A21" i="50"/>
  <c r="A29" i="50"/>
  <c r="A31" i="50"/>
  <c r="A18" i="50"/>
  <c r="A22" i="50"/>
  <c r="A30" i="50"/>
  <c r="A23" i="50"/>
  <c r="A26" i="50"/>
  <c r="A24" i="50"/>
  <c r="A32" i="50"/>
  <c r="A25" i="50"/>
  <c r="A33" i="50"/>
  <c r="A10" i="50"/>
  <c r="A3" i="50"/>
  <c r="A7" i="50"/>
  <c r="A11" i="50"/>
  <c r="A4" i="50"/>
  <c r="A14" i="50"/>
  <c r="A2" i="50"/>
  <c r="A12" i="50"/>
  <c r="A5" i="50"/>
  <c r="A13" i="50"/>
  <c r="A6" i="50"/>
  <c r="A15" i="50"/>
  <c r="A8" i="50"/>
  <c r="A16" i="50"/>
  <c r="A9" i="50"/>
  <c r="A17" i="50"/>
  <c r="A42" i="50"/>
  <c r="A35" i="50"/>
  <c r="A34" i="50"/>
  <c r="A43" i="50"/>
  <c r="A36" i="50"/>
  <c r="A44" i="50"/>
  <c r="A37" i="50"/>
  <c r="A45" i="50"/>
  <c r="A38" i="50"/>
  <c r="A46" i="50"/>
  <c r="A39" i="50"/>
  <c r="A47" i="50"/>
  <c r="A40" i="50"/>
  <c r="A48" i="50"/>
  <c r="A41" i="50"/>
  <c r="A49" i="50"/>
  <c r="J5" i="45"/>
  <c r="G5" i="45"/>
  <c r="D5" i="45"/>
  <c r="C5" i="45"/>
  <c r="A43" i="46" l="1"/>
  <c r="A42" i="46"/>
  <c r="A41" i="46"/>
  <c r="A40" i="46"/>
  <c r="T39" i="46"/>
  <c r="N39" i="46"/>
  <c r="H39" i="46"/>
  <c r="U38" i="46"/>
  <c r="T38" i="46"/>
  <c r="U37" i="46"/>
  <c r="T37" i="46"/>
  <c r="A32" i="46"/>
  <c r="U32" i="46"/>
  <c r="T32" i="46"/>
  <c r="A31" i="46"/>
  <c r="A30" i="46"/>
  <c r="A29" i="46"/>
  <c r="A28" i="46"/>
  <c r="T27" i="46"/>
  <c r="N27" i="46"/>
  <c r="H27" i="46"/>
  <c r="B27" i="46"/>
  <c r="A27" i="46"/>
  <c r="U26" i="46"/>
  <c r="I26" i="46"/>
  <c r="H26" i="46"/>
  <c r="U25" i="46"/>
  <c r="I25" i="46"/>
  <c r="H25" i="46"/>
  <c r="A18" i="46"/>
  <c r="A17" i="46"/>
  <c r="A15" i="46"/>
  <c r="T14" i="46"/>
  <c r="H14" i="46"/>
  <c r="U13" i="46"/>
  <c r="T13" i="46"/>
  <c r="I13" i="46"/>
  <c r="H13" i="46"/>
  <c r="A8" i="46"/>
  <c r="A7" i="46"/>
  <c r="A6" i="46"/>
  <c r="A5" i="46"/>
  <c r="A4" i="46"/>
  <c r="T3" i="46"/>
  <c r="N3" i="46"/>
  <c r="H3" i="46"/>
  <c r="B3" i="46"/>
  <c r="A3" i="46"/>
  <c r="U2" i="46"/>
  <c r="T2" i="46"/>
  <c r="O2" i="46"/>
  <c r="N2" i="46"/>
  <c r="I2" i="46"/>
  <c r="H2" i="46"/>
  <c r="C2" i="46"/>
  <c r="B2" i="46"/>
  <c r="A2" i="46"/>
  <c r="U1" i="46"/>
  <c r="T1" i="46"/>
  <c r="O1" i="46"/>
  <c r="N1" i="46"/>
  <c r="I1" i="46"/>
  <c r="H1" i="46"/>
  <c r="C1" i="46"/>
  <c r="B1" i="46"/>
  <c r="A1" i="46"/>
  <c r="E57" i="46"/>
  <c r="F57" i="46" s="1"/>
  <c r="E56" i="46"/>
  <c r="F56" i="46" s="1"/>
  <c r="J24" i="46"/>
  <c r="K24" i="46" s="1"/>
  <c r="J23" i="46"/>
  <c r="K23" i="46" s="1"/>
  <c r="V10" i="46"/>
  <c r="W10" i="46" s="1"/>
  <c r="V9" i="46"/>
  <c r="W9" i="46" s="1"/>
  <c r="I9" i="51" s="1"/>
  <c r="V8" i="46"/>
  <c r="W8" i="46" s="1"/>
  <c r="I8" i="51" s="1"/>
  <c r="W32" i="46" l="1"/>
  <c r="W33" i="46"/>
  <c r="E5" i="45"/>
  <c r="P8" i="25"/>
  <c r="S8" i="25" s="1"/>
  <c r="O8" i="25"/>
  <c r="N8" i="25"/>
  <c r="F28" i="30"/>
  <c r="E28" i="30"/>
  <c r="P38" i="25"/>
  <c r="S38" i="25" s="1"/>
  <c r="P39" i="25"/>
  <c r="S39" i="25" s="1"/>
  <c r="P29" i="25"/>
  <c r="P17" i="25"/>
  <c r="S17" i="25" s="1"/>
  <c r="P19" i="25"/>
  <c r="S19" i="25" s="1"/>
  <c r="V13" i="25"/>
  <c r="Y13" i="25" s="1"/>
  <c r="V14" i="25"/>
  <c r="Y14" i="25" s="1"/>
  <c r="V15" i="25"/>
  <c r="Y15" i="25" s="1"/>
  <c r="V16" i="25"/>
  <c r="Y16" i="25" s="1"/>
  <c r="D30" i="37"/>
  <c r="G30" i="37" s="1"/>
  <c r="C30" i="37"/>
  <c r="B30" i="37"/>
  <c r="O39" i="25"/>
  <c r="N39" i="25"/>
  <c r="O29" i="25"/>
  <c r="N29" i="25"/>
  <c r="D38" i="25"/>
  <c r="G38" i="25" s="1"/>
  <c r="C38" i="25"/>
  <c r="B38" i="25"/>
  <c r="G28" i="25"/>
  <c r="F10" i="30"/>
  <c r="F19" i="30"/>
  <c r="V38" i="25"/>
  <c r="X38" i="25" s="1"/>
  <c r="U38" i="25"/>
  <c r="T38" i="25"/>
  <c r="P28" i="25"/>
  <c r="S28" i="25" s="1"/>
  <c r="O28" i="25"/>
  <c r="O32" i="46" s="1"/>
  <c r="N28" i="25"/>
  <c r="N32" i="46" s="1"/>
  <c r="D29" i="37"/>
  <c r="G29" i="37" s="1"/>
  <c r="C29" i="37"/>
  <c r="B29" i="37"/>
  <c r="D5" i="37"/>
  <c r="G5" i="37" s="1"/>
  <c r="J5" i="37"/>
  <c r="M5" i="37" s="1"/>
  <c r="P27" i="25"/>
  <c r="S27" i="25" s="1"/>
  <c r="D27" i="25"/>
  <c r="G27" i="25" s="1"/>
  <c r="L14" i="37"/>
  <c r="F15" i="37"/>
  <c r="L7" i="37"/>
  <c r="F8" i="37"/>
  <c r="D11" i="37"/>
  <c r="G11" i="37" s="1"/>
  <c r="J11" i="37"/>
  <c r="M11" i="37" s="1"/>
  <c r="J4" i="37"/>
  <c r="M4" i="37" s="1"/>
  <c r="D19" i="37"/>
  <c r="G19" i="37" s="1"/>
  <c r="J27" i="37"/>
  <c r="M27" i="37" s="1"/>
  <c r="D32" i="37"/>
  <c r="F32" i="37" s="1"/>
  <c r="C32" i="37"/>
  <c r="B32" i="37"/>
  <c r="J31" i="37"/>
  <c r="L31" i="37" s="1"/>
  <c r="I31" i="37"/>
  <c r="H31" i="37"/>
  <c r="D31" i="37"/>
  <c r="F31" i="37" s="1"/>
  <c r="C31" i="37"/>
  <c r="B31" i="37"/>
  <c r="J30" i="37"/>
  <c r="L30" i="37" s="1"/>
  <c r="I30" i="37"/>
  <c r="H30" i="37"/>
  <c r="J29" i="37"/>
  <c r="M29" i="37" s="1"/>
  <c r="I29" i="37"/>
  <c r="H29" i="37"/>
  <c r="J28" i="37"/>
  <c r="M28" i="37" s="1"/>
  <c r="I28" i="37"/>
  <c r="H28" i="37"/>
  <c r="D28" i="37"/>
  <c r="G28" i="37" s="1"/>
  <c r="C28" i="37"/>
  <c r="B28" i="37"/>
  <c r="I27" i="37"/>
  <c r="H27" i="37"/>
  <c r="D27" i="37"/>
  <c r="G27" i="37" s="1"/>
  <c r="C27" i="37"/>
  <c r="B27" i="37"/>
  <c r="J26" i="37"/>
  <c r="M26" i="37" s="1"/>
  <c r="I26" i="37"/>
  <c r="H26" i="37"/>
  <c r="G26" i="37"/>
  <c r="J23" i="37"/>
  <c r="L23" i="37" s="1"/>
  <c r="I23" i="37"/>
  <c r="H23" i="37"/>
  <c r="D24" i="37"/>
  <c r="F24" i="37" s="1"/>
  <c r="C24" i="37"/>
  <c r="B24" i="37"/>
  <c r="J22" i="37"/>
  <c r="L22" i="37" s="1"/>
  <c r="I22" i="37"/>
  <c r="H22" i="37"/>
  <c r="D23" i="37"/>
  <c r="F23" i="37" s="1"/>
  <c r="C23" i="37"/>
  <c r="B23" i="37"/>
  <c r="D22" i="37"/>
  <c r="F22" i="37" s="1"/>
  <c r="C22" i="37"/>
  <c r="B22" i="37"/>
  <c r="G21" i="37"/>
  <c r="J21" i="37"/>
  <c r="M21" i="37" s="1"/>
  <c r="I21" i="37"/>
  <c r="H21" i="37"/>
  <c r="J20" i="37"/>
  <c r="M20" i="37" s="1"/>
  <c r="I20" i="37"/>
  <c r="H20" i="37"/>
  <c r="D20" i="37"/>
  <c r="G20" i="37" s="1"/>
  <c r="C20" i="37"/>
  <c r="B20" i="37"/>
  <c r="J19" i="37"/>
  <c r="M19" i="37" s="1"/>
  <c r="I19" i="37"/>
  <c r="H19" i="37"/>
  <c r="C19" i="37"/>
  <c r="B19" i="37"/>
  <c r="J18" i="37"/>
  <c r="M18" i="37" s="1"/>
  <c r="I18" i="37"/>
  <c r="H18" i="37"/>
  <c r="G18" i="37"/>
  <c r="I14" i="37"/>
  <c r="H14" i="37"/>
  <c r="C15" i="37"/>
  <c r="B15" i="37"/>
  <c r="L13" i="37"/>
  <c r="I13" i="37"/>
  <c r="H13" i="37"/>
  <c r="F14" i="37"/>
  <c r="C14" i="37"/>
  <c r="B14" i="37"/>
  <c r="D13" i="37"/>
  <c r="G13" i="37" s="1"/>
  <c r="C13" i="37"/>
  <c r="B13" i="37"/>
  <c r="D12" i="37"/>
  <c r="G12" i="37" s="1"/>
  <c r="C12" i="37"/>
  <c r="B12" i="37"/>
  <c r="J12" i="37"/>
  <c r="M12" i="37" s="1"/>
  <c r="I12" i="37"/>
  <c r="H12" i="37"/>
  <c r="C11" i="37"/>
  <c r="B11" i="37"/>
  <c r="I11" i="37"/>
  <c r="H11" i="37"/>
  <c r="J10" i="37"/>
  <c r="M10" i="37" s="1"/>
  <c r="I10" i="37"/>
  <c r="H10" i="37"/>
  <c r="G10" i="37"/>
  <c r="I7" i="37"/>
  <c r="H7" i="37"/>
  <c r="L6" i="37"/>
  <c r="I6" i="37"/>
  <c r="H6" i="37"/>
  <c r="C8" i="37"/>
  <c r="B8" i="37"/>
  <c r="F7" i="37"/>
  <c r="C7" i="37"/>
  <c r="B7" i="37"/>
  <c r="I5" i="37"/>
  <c r="H5" i="37"/>
  <c r="C5" i="37"/>
  <c r="B5" i="37"/>
  <c r="I4" i="37"/>
  <c r="H4" i="37"/>
  <c r="G4" i="37"/>
  <c r="E6" i="30"/>
  <c r="F6" i="30"/>
  <c r="E34" i="30"/>
  <c r="F34" i="30"/>
  <c r="F42" i="30"/>
  <c r="E42" i="30"/>
  <c r="O27" i="25"/>
  <c r="O31" i="46" s="1"/>
  <c r="N27" i="25"/>
  <c r="N31" i="46" s="1"/>
  <c r="C27" i="25"/>
  <c r="C31" i="46" s="1"/>
  <c r="B27" i="25"/>
  <c r="B31" i="46" s="1"/>
  <c r="D31" i="46" s="1"/>
  <c r="BK31" i="22"/>
  <c r="BJ31" i="22"/>
  <c r="BQ31" i="22"/>
  <c r="AX31" i="22"/>
  <c r="BG31" i="22" s="1"/>
  <c r="AL31" i="22"/>
  <c r="O19" i="25"/>
  <c r="N19" i="25"/>
  <c r="F37" i="30"/>
  <c r="E37" i="30"/>
  <c r="F15" i="30"/>
  <c r="E15" i="30"/>
  <c r="E9" i="30"/>
  <c r="F9" i="30"/>
  <c r="S48" i="22"/>
  <c r="T48" i="22"/>
  <c r="U48" i="22"/>
  <c r="V48" i="22"/>
  <c r="W48" i="22"/>
  <c r="X48" i="22"/>
  <c r="Y48" i="22"/>
  <c r="Z48" i="22"/>
  <c r="AA48" i="22"/>
  <c r="J16" i="25"/>
  <c r="M16" i="25" s="1"/>
  <c r="P36" i="25"/>
  <c r="S36" i="25" s="1"/>
  <c r="N37" i="25"/>
  <c r="N43" i="46" s="1"/>
  <c r="O37" i="25"/>
  <c r="O43" i="46" s="1"/>
  <c r="P37" i="25"/>
  <c r="S37" i="25" s="1"/>
  <c r="V37" i="25"/>
  <c r="Y37" i="25" s="1"/>
  <c r="P15" i="25"/>
  <c r="S15" i="25" s="1"/>
  <c r="B40" i="46"/>
  <c r="C40" i="46"/>
  <c r="G34" i="25"/>
  <c r="N40" i="46"/>
  <c r="O40" i="46"/>
  <c r="S34" i="25"/>
  <c r="H34" i="25"/>
  <c r="H40" i="46" s="1"/>
  <c r="I34" i="25"/>
  <c r="I40" i="46" s="1"/>
  <c r="J34" i="25"/>
  <c r="M34" i="25" s="1"/>
  <c r="T34" i="25"/>
  <c r="T40" i="46" s="1"/>
  <c r="U34" i="25"/>
  <c r="U40" i="46" s="1"/>
  <c r="V34" i="25"/>
  <c r="Y34" i="25" s="1"/>
  <c r="B35" i="25"/>
  <c r="C35" i="25"/>
  <c r="D35" i="25"/>
  <c r="G35" i="25" s="1"/>
  <c r="N35" i="25"/>
  <c r="O35" i="25"/>
  <c r="P35" i="25"/>
  <c r="S35" i="25" s="1"/>
  <c r="H35" i="25"/>
  <c r="I35" i="25"/>
  <c r="J35" i="25"/>
  <c r="M35" i="25" s="1"/>
  <c r="T35" i="25"/>
  <c r="U35" i="25"/>
  <c r="V35" i="25"/>
  <c r="Y35" i="25" s="1"/>
  <c r="B36" i="25"/>
  <c r="B42" i="46" s="1"/>
  <c r="C36" i="25"/>
  <c r="C42" i="46" s="1"/>
  <c r="D36" i="25"/>
  <c r="G36" i="25" s="1"/>
  <c r="N38" i="25"/>
  <c r="N44" i="46" s="1"/>
  <c r="O38" i="25"/>
  <c r="O44" i="46" s="1"/>
  <c r="B37" i="25"/>
  <c r="B43" i="46" s="1"/>
  <c r="C37" i="25"/>
  <c r="C43" i="46" s="1"/>
  <c r="D37" i="25"/>
  <c r="G37" i="25" s="1"/>
  <c r="H36" i="25"/>
  <c r="H42" i="46" s="1"/>
  <c r="I36" i="25"/>
  <c r="I42" i="46" s="1"/>
  <c r="J36" i="25"/>
  <c r="M36" i="25" s="1"/>
  <c r="T36" i="25"/>
  <c r="T42" i="46" s="1"/>
  <c r="U36" i="25"/>
  <c r="U42" i="46" s="1"/>
  <c r="V36" i="25"/>
  <c r="Y36" i="25" s="1"/>
  <c r="H37" i="25"/>
  <c r="H43" i="46" s="1"/>
  <c r="I37" i="25"/>
  <c r="I43" i="46" s="1"/>
  <c r="J37" i="25"/>
  <c r="M37" i="25" s="1"/>
  <c r="T16" i="25"/>
  <c r="T18" i="46" s="1"/>
  <c r="U16" i="25"/>
  <c r="U18" i="46" s="1"/>
  <c r="N40" i="25"/>
  <c r="N45" i="46" s="1"/>
  <c r="O40" i="25"/>
  <c r="O45" i="46" s="1"/>
  <c r="P40" i="25"/>
  <c r="S40" i="25" s="1"/>
  <c r="B39" i="25"/>
  <c r="C39" i="25"/>
  <c r="D39" i="25"/>
  <c r="F39" i="25" s="1"/>
  <c r="H38" i="25"/>
  <c r="I38" i="25"/>
  <c r="J38" i="25"/>
  <c r="L38" i="25" s="1"/>
  <c r="N41" i="25"/>
  <c r="O41" i="25"/>
  <c r="P41" i="25"/>
  <c r="R41" i="25" s="1"/>
  <c r="B40" i="25"/>
  <c r="C40" i="25"/>
  <c r="D40" i="25"/>
  <c r="F40" i="25" s="1"/>
  <c r="H39" i="25"/>
  <c r="I39" i="25"/>
  <c r="J39" i="25"/>
  <c r="L39" i="25" s="1"/>
  <c r="N42" i="25"/>
  <c r="O42" i="25"/>
  <c r="P42" i="25"/>
  <c r="R42" i="25" s="1"/>
  <c r="T39" i="25"/>
  <c r="U39" i="25"/>
  <c r="V39" i="25"/>
  <c r="X39" i="25" s="1"/>
  <c r="B25" i="25"/>
  <c r="B29" i="46" s="1"/>
  <c r="C25" i="25"/>
  <c r="D25" i="25"/>
  <c r="G25" i="25" s="1"/>
  <c r="N36" i="25"/>
  <c r="O36" i="25"/>
  <c r="B26" i="25"/>
  <c r="B30" i="46" s="1"/>
  <c r="C26" i="25"/>
  <c r="C30" i="46" s="1"/>
  <c r="D26" i="25"/>
  <c r="G26" i="25" s="1"/>
  <c r="B29" i="25"/>
  <c r="C29" i="25"/>
  <c r="D29" i="25"/>
  <c r="F29" i="25" s="1"/>
  <c r="B30" i="25"/>
  <c r="C30" i="25"/>
  <c r="D30" i="25"/>
  <c r="F30" i="25" s="1"/>
  <c r="B31" i="25"/>
  <c r="C31" i="25"/>
  <c r="D31" i="25"/>
  <c r="F31" i="25" s="1"/>
  <c r="H29" i="25"/>
  <c r="I29" i="25"/>
  <c r="J29" i="25"/>
  <c r="L29" i="25" s="1"/>
  <c r="N30" i="25"/>
  <c r="O30" i="25"/>
  <c r="P30" i="25"/>
  <c r="R30" i="25" s="1"/>
  <c r="T28" i="25"/>
  <c r="U28" i="25"/>
  <c r="V28" i="25"/>
  <c r="X28" i="25" s="1"/>
  <c r="H30" i="25"/>
  <c r="I30" i="25"/>
  <c r="J30" i="25"/>
  <c r="L30" i="25" s="1"/>
  <c r="N31" i="25"/>
  <c r="O31" i="25"/>
  <c r="P31" i="25"/>
  <c r="R31" i="25" s="1"/>
  <c r="T29" i="25"/>
  <c r="U29" i="25"/>
  <c r="V29" i="25"/>
  <c r="X29" i="25" s="1"/>
  <c r="N32" i="25"/>
  <c r="O32" i="25"/>
  <c r="P32" i="25"/>
  <c r="R32" i="25" s="1"/>
  <c r="H24" i="25"/>
  <c r="H28" i="46" s="1"/>
  <c r="I24" i="25"/>
  <c r="I28" i="46" s="1"/>
  <c r="J24" i="25"/>
  <c r="M24" i="25" s="1"/>
  <c r="T24" i="25"/>
  <c r="T28" i="46" s="1"/>
  <c r="U24" i="25"/>
  <c r="U28" i="46" s="1"/>
  <c r="V24" i="25"/>
  <c r="Y24" i="25" s="1"/>
  <c r="N25" i="25"/>
  <c r="N29" i="46" s="1"/>
  <c r="O25" i="25"/>
  <c r="P25" i="25"/>
  <c r="S25" i="25" s="1"/>
  <c r="H25" i="25"/>
  <c r="H29" i="46" s="1"/>
  <c r="I25" i="25"/>
  <c r="I29" i="46" s="1"/>
  <c r="J25" i="25"/>
  <c r="M25" i="25" s="1"/>
  <c r="T25" i="25"/>
  <c r="T29" i="46" s="1"/>
  <c r="U25" i="25"/>
  <c r="U29" i="46" s="1"/>
  <c r="V25" i="25"/>
  <c r="Y25" i="25" s="1"/>
  <c r="H26" i="25"/>
  <c r="H30" i="46" s="1"/>
  <c r="I26" i="25"/>
  <c r="I30" i="46" s="1"/>
  <c r="J26" i="25"/>
  <c r="M26" i="25" s="1"/>
  <c r="T26" i="25"/>
  <c r="T30" i="46" s="1"/>
  <c r="U26" i="25"/>
  <c r="U30" i="46" s="1"/>
  <c r="V26" i="25"/>
  <c r="Y26" i="25" s="1"/>
  <c r="H27" i="25"/>
  <c r="H31" i="46" s="1"/>
  <c r="I27" i="25"/>
  <c r="I31" i="46" s="1"/>
  <c r="J27" i="25"/>
  <c r="M27" i="25" s="1"/>
  <c r="T27" i="25"/>
  <c r="T31" i="46" s="1"/>
  <c r="U27" i="25"/>
  <c r="U31" i="46" s="1"/>
  <c r="V27" i="25"/>
  <c r="Y27" i="25" s="1"/>
  <c r="N26" i="25"/>
  <c r="N30" i="46" s="1"/>
  <c r="O26" i="25"/>
  <c r="O30" i="46" s="1"/>
  <c r="P26" i="25"/>
  <c r="S26" i="25" s="1"/>
  <c r="H28" i="25"/>
  <c r="H32" i="46" s="1"/>
  <c r="I28" i="25"/>
  <c r="I32" i="46" s="1"/>
  <c r="J28" i="25"/>
  <c r="M28" i="25" s="1"/>
  <c r="S29" i="25"/>
  <c r="S24" i="25"/>
  <c r="O28" i="46"/>
  <c r="N28" i="46"/>
  <c r="G24" i="25"/>
  <c r="C28" i="46"/>
  <c r="B28" i="46"/>
  <c r="N15" i="46"/>
  <c r="O15" i="46"/>
  <c r="S13" i="25"/>
  <c r="T13" i="25"/>
  <c r="T15" i="46" s="1"/>
  <c r="U13" i="25"/>
  <c r="U15" i="46" s="1"/>
  <c r="N14" i="25"/>
  <c r="O14" i="25"/>
  <c r="O41" i="46" s="1"/>
  <c r="P41" i="46" s="1"/>
  <c r="S14" i="25"/>
  <c r="T14" i="25"/>
  <c r="U14" i="25"/>
  <c r="N16" i="25"/>
  <c r="N18" i="46" s="1"/>
  <c r="O16" i="25"/>
  <c r="O18" i="46" s="1"/>
  <c r="P16" i="25"/>
  <c r="S16" i="25" s="1"/>
  <c r="N17" i="25"/>
  <c r="N19" i="46" s="1"/>
  <c r="O17" i="25"/>
  <c r="O19" i="46" s="1"/>
  <c r="T15" i="25"/>
  <c r="T17" i="46" s="1"/>
  <c r="U15" i="25"/>
  <c r="U17" i="46" s="1"/>
  <c r="N18" i="25"/>
  <c r="N20" i="46" s="1"/>
  <c r="O18" i="25"/>
  <c r="O20" i="46" s="1"/>
  <c r="P18" i="25"/>
  <c r="S18" i="25" s="1"/>
  <c r="N20" i="25"/>
  <c r="O20" i="25"/>
  <c r="P20" i="25"/>
  <c r="R20" i="25" s="1"/>
  <c r="T17" i="25"/>
  <c r="U17" i="25"/>
  <c r="V17" i="25"/>
  <c r="X17" i="25" s="1"/>
  <c r="N21" i="25"/>
  <c r="O21" i="25"/>
  <c r="P21" i="25"/>
  <c r="R21" i="25" s="1"/>
  <c r="T18" i="25"/>
  <c r="U18" i="25"/>
  <c r="V18" i="25"/>
  <c r="X18" i="25" s="1"/>
  <c r="H13" i="25"/>
  <c r="H15" i="46" s="1"/>
  <c r="I13" i="25"/>
  <c r="I15" i="46" s="1"/>
  <c r="J13" i="25"/>
  <c r="M13" i="25" s="1"/>
  <c r="H14" i="25"/>
  <c r="I14" i="25"/>
  <c r="J14" i="25"/>
  <c r="M14" i="25" s="1"/>
  <c r="H15" i="25"/>
  <c r="H17" i="46" s="1"/>
  <c r="I15" i="25"/>
  <c r="I17" i="46" s="1"/>
  <c r="J15" i="25"/>
  <c r="M15" i="25" s="1"/>
  <c r="T37" i="25"/>
  <c r="T43" i="46" s="1"/>
  <c r="U37" i="25"/>
  <c r="U43" i="46" s="1"/>
  <c r="H17" i="25"/>
  <c r="I17" i="25"/>
  <c r="J17" i="25"/>
  <c r="L17" i="25" s="1"/>
  <c r="H18" i="25"/>
  <c r="I18" i="25"/>
  <c r="J18" i="25"/>
  <c r="L18" i="25" s="1"/>
  <c r="B17" i="25"/>
  <c r="C17" i="25"/>
  <c r="D17" i="25"/>
  <c r="F17" i="25" s="1"/>
  <c r="B18" i="25"/>
  <c r="C18" i="25"/>
  <c r="D18" i="25"/>
  <c r="F18" i="25" s="1"/>
  <c r="B15" i="46"/>
  <c r="C15" i="46"/>
  <c r="G13" i="25"/>
  <c r="B14" i="25"/>
  <c r="C14" i="25"/>
  <c r="D14" i="25"/>
  <c r="G14" i="25" s="1"/>
  <c r="B15" i="25"/>
  <c r="B17" i="46" s="1"/>
  <c r="C15" i="25"/>
  <c r="C17" i="46" s="1"/>
  <c r="D15" i="25"/>
  <c r="G15" i="25" s="1"/>
  <c r="B16" i="25"/>
  <c r="B18" i="46" s="1"/>
  <c r="C16" i="25"/>
  <c r="C18" i="46" s="1"/>
  <c r="D16" i="25"/>
  <c r="G16" i="25" s="1"/>
  <c r="H16" i="25"/>
  <c r="I16" i="25"/>
  <c r="I18" i="46" s="1"/>
  <c r="N11" i="25"/>
  <c r="O11" i="25"/>
  <c r="P11" i="25"/>
  <c r="R11" i="25" s="1"/>
  <c r="H9" i="25"/>
  <c r="I9" i="25"/>
  <c r="J9" i="25"/>
  <c r="L9" i="25" s="1"/>
  <c r="T8" i="25"/>
  <c r="U8" i="25"/>
  <c r="V8" i="25"/>
  <c r="X8" i="25" s="1"/>
  <c r="H10" i="25"/>
  <c r="I10" i="25"/>
  <c r="J10" i="25"/>
  <c r="L10" i="25" s="1"/>
  <c r="T9" i="25"/>
  <c r="U9" i="25"/>
  <c r="V9" i="25"/>
  <c r="X9" i="25" s="1"/>
  <c r="B9" i="25"/>
  <c r="C9" i="25"/>
  <c r="D9" i="25"/>
  <c r="F9" i="25" s="1"/>
  <c r="N9" i="25"/>
  <c r="O9" i="25"/>
  <c r="P9" i="25"/>
  <c r="B10" i="25"/>
  <c r="C10" i="25"/>
  <c r="D10" i="25"/>
  <c r="F10" i="25" s="1"/>
  <c r="N10" i="25"/>
  <c r="O10" i="25"/>
  <c r="P10" i="25"/>
  <c r="R10" i="25" s="1"/>
  <c r="B11" i="25"/>
  <c r="C11" i="25"/>
  <c r="D11" i="25"/>
  <c r="F11" i="25" s="1"/>
  <c r="H4" i="25"/>
  <c r="H4" i="46" s="1"/>
  <c r="I4" i="25"/>
  <c r="I4" i="46" s="1"/>
  <c r="J4" i="25"/>
  <c r="M4" i="25" s="1"/>
  <c r="T4" i="25"/>
  <c r="T4" i="46" s="1"/>
  <c r="U4" i="25"/>
  <c r="U4" i="46" s="1"/>
  <c r="V4" i="25"/>
  <c r="Y4" i="25" s="1"/>
  <c r="B5" i="25"/>
  <c r="B5" i="46" s="1"/>
  <c r="C5" i="25"/>
  <c r="D5" i="25"/>
  <c r="G5" i="25" s="1"/>
  <c r="H5" i="25"/>
  <c r="H5" i="46" s="1"/>
  <c r="I5" i="25"/>
  <c r="I5" i="46" s="1"/>
  <c r="J5" i="25"/>
  <c r="M5" i="25" s="1"/>
  <c r="N5" i="25"/>
  <c r="N5" i="46" s="1"/>
  <c r="O5" i="25"/>
  <c r="O5" i="46" s="1"/>
  <c r="P5" i="25"/>
  <c r="S5" i="25" s="1"/>
  <c r="T5" i="25"/>
  <c r="T5" i="46" s="1"/>
  <c r="U5" i="25"/>
  <c r="U5" i="46" s="1"/>
  <c r="V5" i="25"/>
  <c r="Y5" i="25" s="1"/>
  <c r="N15" i="25"/>
  <c r="O15" i="25"/>
  <c r="H6" i="25"/>
  <c r="H6" i="46" s="1"/>
  <c r="I6" i="25"/>
  <c r="I6" i="46" s="1"/>
  <c r="J6" i="25"/>
  <c r="M6" i="25" s="1"/>
  <c r="B6" i="25"/>
  <c r="B6" i="46" s="1"/>
  <c r="C6" i="25"/>
  <c r="C6" i="46" s="1"/>
  <c r="D6" i="25"/>
  <c r="G6" i="25" s="1"/>
  <c r="H7" i="25"/>
  <c r="H7" i="46" s="1"/>
  <c r="I7" i="25"/>
  <c r="I7" i="46" s="1"/>
  <c r="J7" i="25"/>
  <c r="M7" i="25" s="1"/>
  <c r="T6" i="25"/>
  <c r="T6" i="46" s="1"/>
  <c r="U6" i="25"/>
  <c r="U6" i="46" s="1"/>
  <c r="V6" i="25"/>
  <c r="Y6" i="25" s="1"/>
  <c r="H8" i="25"/>
  <c r="H8" i="46" s="1"/>
  <c r="I8" i="25"/>
  <c r="I8" i="46" s="1"/>
  <c r="J8" i="25"/>
  <c r="M8" i="25" s="1"/>
  <c r="T7" i="25"/>
  <c r="T7" i="46" s="1"/>
  <c r="U7" i="25"/>
  <c r="U7" i="46" s="1"/>
  <c r="V7" i="25"/>
  <c r="Y7" i="25" s="1"/>
  <c r="B7" i="25"/>
  <c r="B7" i="46" s="1"/>
  <c r="D7" i="46" s="1"/>
  <c r="C7" i="25"/>
  <c r="C7" i="46" s="1"/>
  <c r="D7" i="25"/>
  <c r="G7" i="25" s="1"/>
  <c r="N6" i="25"/>
  <c r="N6" i="46" s="1"/>
  <c r="O6" i="25"/>
  <c r="O6" i="46" s="1"/>
  <c r="P6" i="25"/>
  <c r="S6" i="25" s="1"/>
  <c r="N7" i="25"/>
  <c r="N7" i="46" s="1"/>
  <c r="O7" i="25"/>
  <c r="O7" i="46" s="1"/>
  <c r="P7" i="25"/>
  <c r="S7" i="25" s="1"/>
  <c r="B4" i="46"/>
  <c r="C4" i="46"/>
  <c r="G4" i="25"/>
  <c r="N4" i="46"/>
  <c r="O4" i="46"/>
  <c r="S4" i="25"/>
  <c r="BF47" i="22"/>
  <c r="BE47" i="22"/>
  <c r="BD47" i="22"/>
  <c r="BC47" i="22"/>
  <c r="BB47" i="22"/>
  <c r="BA47" i="22"/>
  <c r="AZ47" i="22"/>
  <c r="AY47" i="22"/>
  <c r="BF45" i="22"/>
  <c r="BE45" i="22"/>
  <c r="BD45" i="22"/>
  <c r="BC45" i="22"/>
  <c r="BB45" i="22"/>
  <c r="BA45" i="22"/>
  <c r="AZ45" i="22"/>
  <c r="AY45" i="22"/>
  <c r="BF42" i="22"/>
  <c r="BE42" i="22"/>
  <c r="BD42" i="22"/>
  <c r="BC42" i="22"/>
  <c r="BB42" i="22"/>
  <c r="BA42" i="22"/>
  <c r="AZ42" i="22"/>
  <c r="AY42" i="22"/>
  <c r="BF9" i="22"/>
  <c r="BE9" i="22"/>
  <c r="BD9" i="22"/>
  <c r="BC9" i="22"/>
  <c r="BB9" i="22"/>
  <c r="BA9" i="22"/>
  <c r="AZ9" i="22"/>
  <c r="AZ48" i="22" s="1"/>
  <c r="AY9" i="22"/>
  <c r="AT47" i="22"/>
  <c r="AS47" i="22"/>
  <c r="AR47" i="22"/>
  <c r="AQ47" i="22"/>
  <c r="AP47" i="22"/>
  <c r="AO47" i="22"/>
  <c r="AN47" i="22"/>
  <c r="AM47" i="22"/>
  <c r="AT45" i="22"/>
  <c r="AS45" i="22"/>
  <c r="AR45" i="22"/>
  <c r="AQ45" i="22"/>
  <c r="AP45" i="22"/>
  <c r="AO45" i="22"/>
  <c r="AN45" i="22"/>
  <c r="AM45" i="22"/>
  <c r="AT42" i="22"/>
  <c r="AS42" i="22"/>
  <c r="AR42" i="22"/>
  <c r="AQ42" i="22"/>
  <c r="AP42" i="22"/>
  <c r="AO42" i="22"/>
  <c r="AN42" i="22"/>
  <c r="AM42" i="22"/>
  <c r="AT9" i="22"/>
  <c r="AS9" i="22"/>
  <c r="AR9" i="22"/>
  <c r="AQ9" i="22"/>
  <c r="AP9" i="22"/>
  <c r="AO9" i="22"/>
  <c r="AN9" i="22"/>
  <c r="AN48" i="22" s="1"/>
  <c r="AM9" i="22"/>
  <c r="F24" i="30"/>
  <c r="E18" i="30"/>
  <c r="E26" i="30"/>
  <c r="E41" i="30"/>
  <c r="E43" i="30"/>
  <c r="E35" i="30"/>
  <c r="E44" i="30"/>
  <c r="E36" i="30"/>
  <c r="E45" i="30"/>
  <c r="E16" i="30"/>
  <c r="E27" i="30"/>
  <c r="E4" i="30"/>
  <c r="E5" i="30"/>
  <c r="E7" i="30"/>
  <c r="E10" i="30"/>
  <c r="E19" i="30"/>
  <c r="E11" i="30"/>
  <c r="E20" i="30"/>
  <c r="E12" i="30"/>
  <c r="E21" i="30"/>
  <c r="E30" i="30"/>
  <c r="E38" i="30"/>
  <c r="E31" i="30"/>
  <c r="E39" i="30"/>
  <c r="E13" i="30"/>
  <c r="E22" i="30"/>
  <c r="E32" i="30"/>
  <c r="E33" i="30"/>
  <c r="E23" i="30"/>
  <c r="E14" i="30"/>
  <c r="E40" i="30"/>
  <c r="E24" i="30"/>
  <c r="E25" i="30"/>
  <c r="E3" i="30"/>
  <c r="F18" i="30"/>
  <c r="F27" i="30"/>
  <c r="F35" i="30"/>
  <c r="F44" i="30"/>
  <c r="F36" i="30"/>
  <c r="F45" i="30"/>
  <c r="F16" i="30"/>
  <c r="F26" i="30"/>
  <c r="F41" i="30"/>
  <c r="F43" i="30"/>
  <c r="F4" i="30"/>
  <c r="F5" i="30"/>
  <c r="F7" i="30"/>
  <c r="F11" i="30"/>
  <c r="F20" i="30"/>
  <c r="F12" i="30"/>
  <c r="F21" i="30"/>
  <c r="F30" i="30"/>
  <c r="F38" i="30"/>
  <c r="F31" i="30"/>
  <c r="F39" i="30"/>
  <c r="F13" i="30"/>
  <c r="F22" i="30"/>
  <c r="F32" i="30"/>
  <c r="F33" i="30"/>
  <c r="F23" i="30"/>
  <c r="F14" i="30"/>
  <c r="F40" i="30"/>
  <c r="F25" i="30"/>
  <c r="F3" i="30"/>
  <c r="BQ24" i="22"/>
  <c r="BK24" i="22"/>
  <c r="BJ24" i="22"/>
  <c r="AX24" i="22"/>
  <c r="BG24" i="22" s="1"/>
  <c r="AL24" i="22"/>
  <c r="AU24" i="22" s="1"/>
  <c r="N48" i="22"/>
  <c r="M48" i="22"/>
  <c r="L48" i="22"/>
  <c r="K48" i="22"/>
  <c r="J48" i="22"/>
  <c r="BQ46" i="22"/>
  <c r="BQ43" i="22"/>
  <c r="BQ12" i="22"/>
  <c r="BQ14" i="22"/>
  <c r="BQ15" i="22"/>
  <c r="BQ16" i="22"/>
  <c r="BQ17" i="22"/>
  <c r="BQ18" i="22"/>
  <c r="BQ19" i="22"/>
  <c r="BQ20" i="22"/>
  <c r="BQ21" i="22"/>
  <c r="BQ22" i="22"/>
  <c r="BQ23" i="22"/>
  <c r="BQ26" i="22"/>
  <c r="BQ29" i="22"/>
  <c r="BQ32" i="22"/>
  <c r="BQ30" i="22"/>
  <c r="BQ33" i="22"/>
  <c r="BQ34" i="22"/>
  <c r="BQ35" i="22"/>
  <c r="BQ36" i="22"/>
  <c r="BQ37" i="22"/>
  <c r="BQ38" i="22"/>
  <c r="BQ39" i="22"/>
  <c r="BQ40" i="22"/>
  <c r="BQ41" i="22"/>
  <c r="BQ7" i="22"/>
  <c r="BQ8" i="22"/>
  <c r="BQ3" i="22"/>
  <c r="BJ4" i="22"/>
  <c r="BK4" i="22"/>
  <c r="BJ5" i="22"/>
  <c r="BK5" i="22"/>
  <c r="BJ6" i="22"/>
  <c r="BK6" i="22"/>
  <c r="BJ7" i="22"/>
  <c r="BK7" i="22"/>
  <c r="BJ8" i="22"/>
  <c r="BK8" i="22"/>
  <c r="BK46" i="22"/>
  <c r="BJ46" i="22"/>
  <c r="AX46" i="22"/>
  <c r="BG46" i="22" s="1"/>
  <c r="BG47" i="22" s="1"/>
  <c r="AL46" i="22"/>
  <c r="BK44" i="22"/>
  <c r="BJ44" i="22"/>
  <c r="BK43" i="22"/>
  <c r="BJ43" i="22"/>
  <c r="BK41" i="22"/>
  <c r="BK40" i="22"/>
  <c r="BK39" i="22"/>
  <c r="BJ41" i="22"/>
  <c r="BJ40" i="22"/>
  <c r="BJ39" i="22"/>
  <c r="BK38" i="22"/>
  <c r="BJ38" i="22"/>
  <c r="BK37" i="22"/>
  <c r="BK36" i="22"/>
  <c r="BK35" i="22"/>
  <c r="BK34" i="22"/>
  <c r="BK33" i="22"/>
  <c r="BJ37" i="22"/>
  <c r="BJ36" i="22"/>
  <c r="BJ35" i="22"/>
  <c r="BJ34" i="22"/>
  <c r="BJ33" i="22"/>
  <c r="BK30" i="22"/>
  <c r="BK32" i="22"/>
  <c r="BJ30" i="22"/>
  <c r="BJ32" i="22"/>
  <c r="BK29" i="22"/>
  <c r="BK28" i="22"/>
  <c r="BK27" i="22"/>
  <c r="BK26" i="22"/>
  <c r="BK25" i="22"/>
  <c r="BK23" i="22"/>
  <c r="BK22" i="22"/>
  <c r="BK21" i="22"/>
  <c r="BK20" i="22"/>
  <c r="BK19" i="22"/>
  <c r="BK18" i="22"/>
  <c r="BK17" i="22"/>
  <c r="BK16" i="22"/>
  <c r="BK15" i="22"/>
  <c r="BK14" i="22"/>
  <c r="BK13" i="22"/>
  <c r="BK12" i="22"/>
  <c r="BK11" i="22"/>
  <c r="BJ29" i="22"/>
  <c r="BJ28" i="22"/>
  <c r="BJ27" i="22"/>
  <c r="BJ26" i="22"/>
  <c r="BJ25" i="22"/>
  <c r="BJ23" i="22"/>
  <c r="BJ22" i="22"/>
  <c r="BJ21" i="22"/>
  <c r="BJ20" i="22"/>
  <c r="BJ19" i="22"/>
  <c r="BJ18" i="22"/>
  <c r="BJ17" i="22"/>
  <c r="BJ16" i="22"/>
  <c r="BJ15" i="22"/>
  <c r="BJ14" i="22"/>
  <c r="BJ13" i="22"/>
  <c r="BJ12" i="22"/>
  <c r="BJ11" i="22"/>
  <c r="BK10" i="22"/>
  <c r="BJ10" i="22"/>
  <c r="BK3" i="22"/>
  <c r="BJ3" i="22"/>
  <c r="AX44" i="22"/>
  <c r="BG44" i="22" s="1"/>
  <c r="AX43" i="22"/>
  <c r="AL44" i="22"/>
  <c r="AU44" i="22" s="1"/>
  <c r="AL43" i="22"/>
  <c r="AX11" i="22"/>
  <c r="AX12" i="22"/>
  <c r="BG12" i="22" s="1"/>
  <c r="AX13" i="22"/>
  <c r="AX14" i="22"/>
  <c r="AX15" i="22"/>
  <c r="BG15" i="22" s="1"/>
  <c r="AX16" i="22"/>
  <c r="BG16" i="22" s="1"/>
  <c r="AX17" i="22"/>
  <c r="BG17" i="22" s="1"/>
  <c r="AX18" i="22"/>
  <c r="BG18" i="22" s="1"/>
  <c r="AX19" i="22"/>
  <c r="BG19" i="22" s="1"/>
  <c r="AX20" i="22"/>
  <c r="AX21" i="22"/>
  <c r="BG21" i="22" s="1"/>
  <c r="AX22" i="22"/>
  <c r="AX23" i="22"/>
  <c r="BG23" i="22" s="1"/>
  <c r="AX25" i="22"/>
  <c r="BG25" i="22" s="1"/>
  <c r="AX26" i="22"/>
  <c r="BG26" i="22" s="1"/>
  <c r="AX27" i="22"/>
  <c r="BG27" i="22" s="1"/>
  <c r="AX28" i="22"/>
  <c r="BG28" i="22" s="1"/>
  <c r="AX29" i="22"/>
  <c r="BG29" i="22" s="1"/>
  <c r="AX32" i="22"/>
  <c r="AX30" i="22"/>
  <c r="BG30" i="22" s="1"/>
  <c r="AX33" i="22"/>
  <c r="BG33" i="22" s="1"/>
  <c r="AX34" i="22"/>
  <c r="AX35" i="22"/>
  <c r="BG35" i="22" s="1"/>
  <c r="AX36" i="22"/>
  <c r="BG36" i="22" s="1"/>
  <c r="AX37" i="22"/>
  <c r="BG37" i="22" s="1"/>
  <c r="AX38" i="22"/>
  <c r="BG38" i="22" s="1"/>
  <c r="AX39" i="22"/>
  <c r="BG39" i="22" s="1"/>
  <c r="AX40" i="22"/>
  <c r="BG40" i="22" s="1"/>
  <c r="AX41" i="22"/>
  <c r="BG41" i="22" s="1"/>
  <c r="AX10" i="22"/>
  <c r="BG10" i="22" s="1"/>
  <c r="AL11" i="22"/>
  <c r="AU11" i="22" s="1"/>
  <c r="AL12" i="22"/>
  <c r="AU12" i="22" s="1"/>
  <c r="AL13" i="22"/>
  <c r="AU13" i="22" s="1"/>
  <c r="AL14" i="22"/>
  <c r="AU14" i="22" s="1"/>
  <c r="AL15" i="22"/>
  <c r="AL16" i="22"/>
  <c r="AU16" i="22" s="1"/>
  <c r="AL17" i="22"/>
  <c r="AL18" i="22"/>
  <c r="AU18" i="22" s="1"/>
  <c r="AL19" i="22"/>
  <c r="AK19" i="22" s="1"/>
  <c r="AL20" i="22"/>
  <c r="AU20" i="22" s="1"/>
  <c r="AL21" i="22"/>
  <c r="AL22" i="22"/>
  <c r="AU22" i="22" s="1"/>
  <c r="AL23" i="22"/>
  <c r="AU23" i="22" s="1"/>
  <c r="AL25" i="22"/>
  <c r="AU25" i="22" s="1"/>
  <c r="AL26" i="22"/>
  <c r="AU26" i="22" s="1"/>
  <c r="AL27" i="22"/>
  <c r="AL28" i="22"/>
  <c r="AU28" i="22" s="1"/>
  <c r="AL29" i="22"/>
  <c r="AU29" i="22" s="1"/>
  <c r="AL32" i="22"/>
  <c r="AU32" i="22" s="1"/>
  <c r="AL30" i="22"/>
  <c r="AU30" i="22" s="1"/>
  <c r="AL33" i="22"/>
  <c r="AL34" i="22"/>
  <c r="AL35" i="22"/>
  <c r="AU35" i="22" s="1"/>
  <c r="AL36" i="22"/>
  <c r="AU36" i="22" s="1"/>
  <c r="AL37" i="22"/>
  <c r="AU37" i="22" s="1"/>
  <c r="AL38" i="22"/>
  <c r="AL39" i="22"/>
  <c r="AL40" i="22"/>
  <c r="AU40" i="22" s="1"/>
  <c r="AL41" i="22"/>
  <c r="AU41" i="22" s="1"/>
  <c r="AL10" i="22"/>
  <c r="AU10" i="22" s="1"/>
  <c r="AX4" i="22"/>
  <c r="BG4" i="22" s="1"/>
  <c r="AX5" i="22"/>
  <c r="AX6" i="22"/>
  <c r="BG6" i="22" s="1"/>
  <c r="AX7" i="22"/>
  <c r="BG7" i="22" s="1"/>
  <c r="AX8" i="22"/>
  <c r="BG8" i="22" s="1"/>
  <c r="AX3" i="22"/>
  <c r="BG3" i="22" s="1"/>
  <c r="AL4" i="22"/>
  <c r="AL5" i="22"/>
  <c r="AU5" i="22" s="1"/>
  <c r="AL6" i="22"/>
  <c r="AU6" i="22" s="1"/>
  <c r="AL7" i="22"/>
  <c r="AL8" i="22"/>
  <c r="AU8" i="22" s="1"/>
  <c r="AL3" i="22"/>
  <c r="AU3" i="22" s="1"/>
  <c r="BQ44" i="22"/>
  <c r="BQ6" i="22"/>
  <c r="BQ5" i="22"/>
  <c r="BQ28" i="22"/>
  <c r="R48" i="22"/>
  <c r="BQ11" i="22"/>
  <c r="BQ27" i="22"/>
  <c r="BQ10" i="22"/>
  <c r="BQ13" i="22"/>
  <c r="BQ25" i="22"/>
  <c r="BQ4" i="22"/>
  <c r="BP48" i="22"/>
  <c r="BG34" i="22"/>
  <c r="O29" i="46" l="1"/>
  <c r="O16" i="46"/>
  <c r="C16" i="46"/>
  <c r="D16" i="46" s="1"/>
  <c r="Q41" i="46"/>
  <c r="H34" i="51"/>
  <c r="C5" i="46"/>
  <c r="D5" i="46" s="1"/>
  <c r="D41" i="46"/>
  <c r="J6" i="46"/>
  <c r="J7" i="46"/>
  <c r="F7" i="51" s="1"/>
  <c r="J32" i="46"/>
  <c r="J18" i="46"/>
  <c r="K18" i="46" s="1"/>
  <c r="D6" i="46"/>
  <c r="E7" i="46"/>
  <c r="K32" i="46"/>
  <c r="K6" i="46"/>
  <c r="D18" i="46"/>
  <c r="E18" i="46" s="1"/>
  <c r="AK46" i="22"/>
  <c r="AK47" i="22" s="1"/>
  <c r="D17" i="46"/>
  <c r="E17" i="46" s="1"/>
  <c r="E6" i="46"/>
  <c r="AK38" i="22"/>
  <c r="V11" i="46"/>
  <c r="W11" i="46" s="1"/>
  <c r="AK6" i="22"/>
  <c r="G9" i="37"/>
  <c r="M22" i="25"/>
  <c r="AL45" i="22"/>
  <c r="M9" i="37"/>
  <c r="Y22" i="25"/>
  <c r="J31" i="46"/>
  <c r="K31" i="46" s="1"/>
  <c r="AK37" i="22"/>
  <c r="AK21" i="22"/>
  <c r="AK40" i="22"/>
  <c r="G25" i="37"/>
  <c r="G33" i="37"/>
  <c r="AM48" i="22"/>
  <c r="S12" i="25"/>
  <c r="AK25" i="22"/>
  <c r="AU46" i="22"/>
  <c r="AU47" i="22" s="1"/>
  <c r="AK29" i="22"/>
  <c r="AK20" i="22"/>
  <c r="AK8" i="22"/>
  <c r="AK7" i="22"/>
  <c r="V31" i="46"/>
  <c r="W31" i="46" s="1"/>
  <c r="J5" i="46"/>
  <c r="K5" i="46" s="1"/>
  <c r="G12" i="25"/>
  <c r="M33" i="25"/>
  <c r="V40" i="46"/>
  <c r="W40" i="46" s="1"/>
  <c r="P43" i="46"/>
  <c r="Q43" i="46" s="1"/>
  <c r="BJ48" i="22"/>
  <c r="J16" i="46"/>
  <c r="K16" i="46" s="1"/>
  <c r="P19" i="46"/>
  <c r="Q19" i="46" s="1"/>
  <c r="M25" i="37"/>
  <c r="Y12" i="25"/>
  <c r="G22" i="25"/>
  <c r="J28" i="46"/>
  <c r="K28" i="46" s="1"/>
  <c r="G33" i="25"/>
  <c r="Y43" i="25"/>
  <c r="D43" i="46"/>
  <c r="E43" i="46" s="1"/>
  <c r="S33" i="25"/>
  <c r="S43" i="25"/>
  <c r="P20" i="46"/>
  <c r="Q20" i="46" s="1"/>
  <c r="Y33" i="25"/>
  <c r="P32" i="46"/>
  <c r="Q32" i="46" s="1"/>
  <c r="V7" i="46"/>
  <c r="W7" i="46" s="1"/>
  <c r="V18" i="46"/>
  <c r="W18" i="46" s="1"/>
  <c r="M33" i="37"/>
  <c r="G43" i="25"/>
  <c r="M43" i="25"/>
  <c r="S22" i="25"/>
  <c r="BC48" i="22"/>
  <c r="AX47" i="22"/>
  <c r="AK18" i="22"/>
  <c r="AK5" i="22"/>
  <c r="AL47" i="22"/>
  <c r="AU21" i="22"/>
  <c r="BQ48" i="22"/>
  <c r="AL9" i="22"/>
  <c r="AT48" i="22"/>
  <c r="BF48" i="22"/>
  <c r="D15" i="46"/>
  <c r="E15" i="46" s="1"/>
  <c r="V43" i="46"/>
  <c r="W43" i="46" s="1"/>
  <c r="J29" i="46"/>
  <c r="K29" i="46" s="1"/>
  <c r="P45" i="46"/>
  <c r="Q45" i="46" s="1"/>
  <c r="P44" i="46"/>
  <c r="Q44" i="46" s="1"/>
  <c r="D40" i="46"/>
  <c r="E40" i="46" s="1"/>
  <c r="AK26" i="22"/>
  <c r="AY48" i="22"/>
  <c r="E31" i="46"/>
  <c r="AX45" i="22"/>
  <c r="AK45" i="22" s="1"/>
  <c r="AK10" i="22"/>
  <c r="AO48" i="22"/>
  <c r="BA48" i="22"/>
  <c r="V4" i="46"/>
  <c r="W4" i="46" s="1"/>
  <c r="P29" i="46"/>
  <c r="J41" i="46"/>
  <c r="K41" i="46" s="1"/>
  <c r="AV41" i="22"/>
  <c r="AK41" i="22"/>
  <c r="AK3" i="22"/>
  <c r="AU19" i="22"/>
  <c r="AK24" i="22"/>
  <c r="BB48" i="22"/>
  <c r="P15" i="46"/>
  <c r="Q15" i="46" s="1"/>
  <c r="V29" i="46"/>
  <c r="W29" i="46" s="1"/>
  <c r="P40" i="46"/>
  <c r="Q40" i="46" s="1"/>
  <c r="AK31" i="22"/>
  <c r="M12" i="25"/>
  <c r="J4" i="46"/>
  <c r="K4" i="46" s="1"/>
  <c r="AR48" i="22"/>
  <c r="P6" i="46"/>
  <c r="Q6" i="46" s="1"/>
  <c r="V5" i="46"/>
  <c r="W5" i="46" s="1"/>
  <c r="AK30" i="22"/>
  <c r="AS48" i="22"/>
  <c r="D4" i="46"/>
  <c r="E4" i="46" s="1"/>
  <c r="D29" i="46"/>
  <c r="V41" i="46"/>
  <c r="W41" i="46" s="1"/>
  <c r="V42" i="46"/>
  <c r="W42" i="46" s="1"/>
  <c r="AU34" i="22"/>
  <c r="AK34" i="22"/>
  <c r="AK4" i="22"/>
  <c r="AU38" i="22"/>
  <c r="BG43" i="22"/>
  <c r="BG45" i="22" s="1"/>
  <c r="BG32" i="22"/>
  <c r="BG22" i="22"/>
  <c r="AK22" i="22"/>
  <c r="AK14" i="22"/>
  <c r="BG14" i="22"/>
  <c r="BH20" i="22"/>
  <c r="BI20" i="22" s="1"/>
  <c r="AK17" i="22"/>
  <c r="AU17" i="22"/>
  <c r="AU27" i="22"/>
  <c r="AK27" i="22"/>
  <c r="AJ10" i="22"/>
  <c r="AU4" i="22"/>
  <c r="BG5" i="22"/>
  <c r="BG9" i="22" s="1"/>
  <c r="AU39" i="22"/>
  <c r="AK39" i="22"/>
  <c r="AU33" i="22"/>
  <c r="AK33" i="22"/>
  <c r="AX42" i="22"/>
  <c r="BG11" i="22"/>
  <c r="AK32" i="22"/>
  <c r="AL42" i="22"/>
  <c r="AP48" i="22"/>
  <c r="AX9" i="22"/>
  <c r="AK11" i="22"/>
  <c r="BG13" i="22"/>
  <c r="AK36" i="22"/>
  <c r="AU7" i="22"/>
  <c r="AQ48" i="22"/>
  <c r="AK44" i="22"/>
  <c r="AK16" i="22"/>
  <c r="AK28" i="22"/>
  <c r="BK48" i="22"/>
  <c r="AU15" i="22"/>
  <c r="AK15" i="22"/>
  <c r="BG20" i="22"/>
  <c r="BE48" i="22"/>
  <c r="P28" i="46"/>
  <c r="Q28" i="46" s="1"/>
  <c r="G16" i="37"/>
  <c r="AU43" i="22"/>
  <c r="AU45" i="22" s="1"/>
  <c r="AK43" i="22"/>
  <c r="BD48" i="22"/>
  <c r="V17" i="46"/>
  <c r="W17" i="46" s="1"/>
  <c r="W16" i="46"/>
  <c r="P30" i="46"/>
  <c r="Q30" i="46" s="1"/>
  <c r="AK35" i="22"/>
  <c r="AK23" i="22"/>
  <c r="AK13" i="22"/>
  <c r="M16" i="37"/>
  <c r="V28" i="46"/>
  <c r="W28" i="46" s="1"/>
  <c r="D42" i="46"/>
  <c r="E42" i="46" s="1"/>
  <c r="J40" i="46"/>
  <c r="K40" i="46" s="1"/>
  <c r="AU31" i="22"/>
  <c r="P31" i="46"/>
  <c r="Q31" i="46" s="1"/>
  <c r="D28" i="46"/>
  <c r="E28" i="46" s="1"/>
  <c r="D30" i="46"/>
  <c r="E30" i="46" s="1"/>
  <c r="P4" i="46"/>
  <c r="Q4" i="46" s="1"/>
  <c r="P7" i="46"/>
  <c r="Q7" i="46" s="1"/>
  <c r="J8" i="46"/>
  <c r="K8" i="46" s="1"/>
  <c r="P18" i="46"/>
  <c r="Q18" i="46" s="1"/>
  <c r="V15" i="46"/>
  <c r="W15" i="46" s="1"/>
  <c r="V30" i="46"/>
  <c r="P42" i="46"/>
  <c r="Q42" i="46" s="1"/>
  <c r="Q17" i="46"/>
  <c r="P5" i="46"/>
  <c r="J17" i="46"/>
  <c r="K17" i="46" s="1"/>
  <c r="J15" i="46"/>
  <c r="K15" i="46" s="1"/>
  <c r="J43" i="46"/>
  <c r="K43" i="46" s="1"/>
  <c r="J42" i="46"/>
  <c r="K42" i="46" s="1"/>
  <c r="K7" i="46" l="1"/>
  <c r="W6" i="46"/>
  <c r="I6" i="51"/>
  <c r="W30" i="46"/>
  <c r="I26" i="51"/>
  <c r="K30" i="46"/>
  <c r="F26" i="51"/>
  <c r="Q29" i="46"/>
  <c r="H25" i="51"/>
  <c r="E16" i="46"/>
  <c r="E14" i="51"/>
  <c r="Q16" i="46"/>
  <c r="H14" i="51"/>
  <c r="E29" i="46"/>
  <c r="E25" i="51"/>
  <c r="E5" i="46"/>
  <c r="E5" i="51"/>
  <c r="Q5" i="46"/>
  <c r="H5" i="51"/>
  <c r="E41" i="46"/>
  <c r="E34" i="51"/>
  <c r="AK42" i="22"/>
  <c r="BH10" i="22"/>
  <c r="BI10" i="22" s="1"/>
  <c r="BH28" i="22"/>
  <c r="BI28" i="22" s="1"/>
  <c r="AV27" i="22"/>
  <c r="AW27" i="22" s="1"/>
  <c r="AV15" i="22"/>
  <c r="AW15" i="22" s="1"/>
  <c r="BH27" i="22"/>
  <c r="BI27" i="22" s="1"/>
  <c r="BH44" i="22"/>
  <c r="BI44" i="22" s="1"/>
  <c r="AV44" i="22"/>
  <c r="AW44" i="22" s="1"/>
  <c r="BH14" i="22"/>
  <c r="BI14" i="22" s="1"/>
  <c r="AV21" i="22"/>
  <c r="AW21" i="22" s="1"/>
  <c r="BH13" i="22"/>
  <c r="BI13" i="22" s="1"/>
  <c r="BH23" i="22"/>
  <c r="BI23" i="22" s="1"/>
  <c r="AV10" i="22"/>
  <c r="AW10" i="22" s="1"/>
  <c r="AV33" i="22"/>
  <c r="AW33" i="22" s="1"/>
  <c r="BH22" i="22"/>
  <c r="BI22" i="22" s="1"/>
  <c r="AU9" i="22"/>
  <c r="AK9" i="22"/>
  <c r="BH32" i="22"/>
  <c r="BI32" i="22" s="1"/>
  <c r="AU42" i="22"/>
  <c r="AX48" i="22"/>
  <c r="AJ43" i="22"/>
  <c r="AV32" i="22"/>
  <c r="AW41" i="22"/>
  <c r="AV40" i="22"/>
  <c r="BH39" i="22"/>
  <c r="BI39" i="22" s="1"/>
  <c r="AV6" i="22"/>
  <c r="AV5" i="22"/>
  <c r="BH4" i="22"/>
  <c r="BI4" i="22" s="1"/>
  <c r="AV3" i="22"/>
  <c r="BH40" i="22"/>
  <c r="BI40" i="22" s="1"/>
  <c r="BH6" i="22"/>
  <c r="BI6" i="22" s="1"/>
  <c r="BH7" i="22"/>
  <c r="BI7" i="22" s="1"/>
  <c r="BH41" i="22"/>
  <c r="BI41" i="22" s="1"/>
  <c r="AV8" i="22"/>
  <c r="BH8" i="22"/>
  <c r="BI8" i="22" s="1"/>
  <c r="BH38" i="22"/>
  <c r="BI38" i="22" s="1"/>
  <c r="BH3" i="22"/>
  <c r="AL48" i="22"/>
  <c r="AV38" i="22"/>
  <c r="AJ3" i="22"/>
  <c r="AV19" i="22"/>
  <c r="BH25" i="22"/>
  <c r="BI25" i="22" s="1"/>
  <c r="AV24" i="22"/>
  <c r="AV23" i="22"/>
  <c r="BH33" i="22"/>
  <c r="BI33" i="22" s="1"/>
  <c r="BH15" i="22"/>
  <c r="BI15" i="22" s="1"/>
  <c r="BH31" i="22"/>
  <c r="BI31" i="22" s="1"/>
  <c r="AV18" i="22"/>
  <c r="BH34" i="22"/>
  <c r="BI34" i="22" s="1"/>
  <c r="BH21" i="22"/>
  <c r="BI21" i="22" s="1"/>
  <c r="AV25" i="22"/>
  <c r="AV13" i="22"/>
  <c r="BH35" i="22"/>
  <c r="BI35" i="22" s="1"/>
  <c r="AV22" i="22"/>
  <c r="AV31" i="22"/>
  <c r="AV11" i="22"/>
  <c r="AV29" i="22"/>
  <c r="BH16" i="22"/>
  <c r="BI16" i="22" s="1"/>
  <c r="AV16" i="22"/>
  <c r="BH26" i="22"/>
  <c r="BI26" i="22" s="1"/>
  <c r="BH19" i="22"/>
  <c r="BI19" i="22" s="1"/>
  <c r="AV37" i="22"/>
  <c r="AV26" i="22"/>
  <c r="AV35" i="22"/>
  <c r="BH29" i="22"/>
  <c r="BI29" i="22" s="1"/>
  <c r="AV14" i="22"/>
  <c r="BH36" i="22"/>
  <c r="BI36" i="22" s="1"/>
  <c r="BH30" i="22"/>
  <c r="BI30" i="22" s="1"/>
  <c r="BH17" i="22"/>
  <c r="BI17" i="22" s="1"/>
  <c r="BH12" i="22"/>
  <c r="BI12" i="22" s="1"/>
  <c r="BH24" i="22"/>
  <c r="BI24" i="22" s="1"/>
  <c r="AV12" i="22"/>
  <c r="AV17" i="22"/>
  <c r="AV36" i="22"/>
  <c r="BH18" i="22"/>
  <c r="BI18" i="22" s="1"/>
  <c r="BH37" i="22"/>
  <c r="BI37" i="22" s="1"/>
  <c r="AV30" i="22"/>
  <c r="AV20" i="22"/>
  <c r="AV43" i="22"/>
  <c r="BH43" i="22"/>
  <c r="BI43" i="22" s="1"/>
  <c r="AV39" i="22"/>
  <c r="AV34" i="22"/>
  <c r="AV4" i="22"/>
  <c r="AJ46" i="22"/>
  <c r="AJ44" i="22"/>
  <c r="AV7" i="22"/>
  <c r="BG42" i="22"/>
  <c r="BG48" i="22" s="1"/>
  <c r="AV28" i="22"/>
  <c r="BH11" i="22"/>
  <c r="BI11" i="22" s="1"/>
  <c r="BH5" i="22"/>
  <c r="BI5" i="22" s="1"/>
  <c r="AK48" i="22" l="1"/>
  <c r="BL10" i="22"/>
  <c r="BL27" i="22"/>
  <c r="BL44" i="22"/>
  <c r="BM44" i="22" s="1"/>
  <c r="BH46" i="22"/>
  <c r="BI46" i="22" s="1"/>
  <c r="AV46" i="22"/>
  <c r="AU48" i="22"/>
  <c r="AJ48" i="22"/>
  <c r="BL15" i="22"/>
  <c r="BM15" i="22" s="1"/>
  <c r="BL16" i="22"/>
  <c r="AW16" i="22"/>
  <c r="AW5" i="22"/>
  <c r="BL5" i="22"/>
  <c r="AW6" i="22"/>
  <c r="BL6" i="22"/>
  <c r="AW32" i="22"/>
  <c r="BL32" i="22"/>
  <c r="BL43" i="22"/>
  <c r="AW43" i="22"/>
  <c r="AW17" i="22"/>
  <c r="BL17" i="22"/>
  <c r="AW29" i="22"/>
  <c r="BL29" i="22"/>
  <c r="AW25" i="22"/>
  <c r="BL25" i="22"/>
  <c r="AW24" i="22"/>
  <c r="BL24" i="22"/>
  <c r="AW38" i="22"/>
  <c r="BL38" i="22"/>
  <c r="BL7" i="22"/>
  <c r="AW7" i="22"/>
  <c r="BM27" i="22"/>
  <c r="BO27" i="22"/>
  <c r="AW12" i="22"/>
  <c r="BL12" i="22"/>
  <c r="AW35" i="22"/>
  <c r="BL35" i="22"/>
  <c r="AW40" i="22"/>
  <c r="BL40" i="22"/>
  <c r="BL21" i="22"/>
  <c r="AW36" i="22"/>
  <c r="BL36" i="22"/>
  <c r="AW13" i="22"/>
  <c r="BL13" i="22"/>
  <c r="BO10" i="22"/>
  <c r="BM10" i="22"/>
  <c r="AW26" i="22"/>
  <c r="BL26" i="22"/>
  <c r="AW11" i="22"/>
  <c r="BL11" i="22"/>
  <c r="AW19" i="22"/>
  <c r="BL19" i="22"/>
  <c r="BH48" i="22"/>
  <c r="BI3" i="22"/>
  <c r="BL41" i="22"/>
  <c r="AW14" i="22"/>
  <c r="BL14" i="22"/>
  <c r="BL20" i="22"/>
  <c r="AW20" i="22"/>
  <c r="AW31" i="22"/>
  <c r="BL31" i="22"/>
  <c r="BL30" i="22"/>
  <c r="AW30" i="22"/>
  <c r="AW22" i="22"/>
  <c r="BL22" i="22"/>
  <c r="AV48" i="22"/>
  <c r="AW3" i="22"/>
  <c r="BL3" i="22"/>
  <c r="AW23" i="22"/>
  <c r="BL23" i="22"/>
  <c r="AW4" i="22"/>
  <c r="BL4" i="22"/>
  <c r="AW37" i="22"/>
  <c r="BL37" i="22"/>
  <c r="AW18" i="22"/>
  <c r="BL18" i="22"/>
  <c r="AW34" i="22"/>
  <c r="BL34" i="22"/>
  <c r="AW28" i="22"/>
  <c r="BL28" i="22"/>
  <c r="BL39" i="22"/>
  <c r="AW39" i="22"/>
  <c r="AW8" i="22"/>
  <c r="BL8" i="22"/>
  <c r="BL33" i="22"/>
  <c r="BO44" i="22" l="1"/>
  <c r="AW46" i="22"/>
  <c r="AW48" i="22" s="1"/>
  <c r="BL46" i="22"/>
  <c r="BI48" i="22"/>
  <c r="BO15" i="22"/>
  <c r="BO35" i="22"/>
  <c r="BM35" i="22"/>
  <c r="BO38" i="22"/>
  <c r="BM38" i="22"/>
  <c r="BM17" i="22"/>
  <c r="BO17" i="22"/>
  <c r="BO5" i="22"/>
  <c r="BM5" i="22"/>
  <c r="BO20" i="22"/>
  <c r="BM20" i="22"/>
  <c r="BM14" i="22"/>
  <c r="BO14" i="22"/>
  <c r="BM12" i="22"/>
  <c r="BO12" i="22"/>
  <c r="BM24" i="22"/>
  <c r="BO24" i="22"/>
  <c r="BO28" i="22"/>
  <c r="BM28" i="22"/>
  <c r="BM4" i="22"/>
  <c r="BO4" i="22"/>
  <c r="BO26" i="22"/>
  <c r="BM26" i="22"/>
  <c r="BM36" i="22"/>
  <c r="BO36" i="22"/>
  <c r="BM43" i="22"/>
  <c r="BO43" i="22"/>
  <c r="BO11" i="22"/>
  <c r="BM11" i="22"/>
  <c r="BM39" i="22"/>
  <c r="BO39" i="22"/>
  <c r="BM41" i="22"/>
  <c r="BO41" i="22"/>
  <c r="BM25" i="22"/>
  <c r="BO25" i="22"/>
  <c r="BO32" i="22"/>
  <c r="BM32" i="22"/>
  <c r="BM21" i="22"/>
  <c r="BO21" i="22"/>
  <c r="BO13" i="22"/>
  <c r="BM13" i="22"/>
  <c r="BM22" i="22"/>
  <c r="BO22" i="22"/>
  <c r="BO34" i="22"/>
  <c r="BM34" i="22"/>
  <c r="BM23" i="22"/>
  <c r="BO23" i="22"/>
  <c r="BM30" i="22"/>
  <c r="BO30" i="22"/>
  <c r="BM33" i="22"/>
  <c r="BO33" i="22"/>
  <c r="BO31" i="22"/>
  <c r="BM31" i="22"/>
  <c r="BM40" i="22"/>
  <c r="BO40" i="22"/>
  <c r="BM29" i="22"/>
  <c r="BO29" i="22"/>
  <c r="BO6" i="22"/>
  <c r="BM6" i="22"/>
  <c r="BO37" i="22"/>
  <c r="BM37" i="22"/>
  <c r="BM8" i="22"/>
  <c r="BO8" i="22"/>
  <c r="BM18" i="22"/>
  <c r="BO18" i="22"/>
  <c r="BM3" i="22"/>
  <c r="BL48" i="22"/>
  <c r="BO3" i="22"/>
  <c r="BO19" i="22"/>
  <c r="BM19" i="22"/>
  <c r="BM7" i="22"/>
  <c r="BO7" i="22"/>
  <c r="BM16" i="22"/>
  <c r="BO16" i="22"/>
  <c r="BO46" i="22" l="1"/>
  <c r="BM46" i="22"/>
  <c r="BM48" i="22"/>
  <c r="B27" i="47"/>
  <c r="C9" i="52" s="1"/>
  <c r="H9" i="52" s="1"/>
  <c r="D9" i="52" l="1"/>
  <c r="M9" i="52"/>
  <c r="B9" i="52"/>
  <c r="A27" i="47"/>
  <c r="A9" i="52" s="1"/>
  <c r="F27" i="47"/>
  <c r="F9" i="52" s="1"/>
  <c r="B29" i="47"/>
  <c r="C11" i="52" s="1"/>
  <c r="H11" i="52" s="1"/>
  <c r="K9" i="52" l="1"/>
  <c r="D11" i="52"/>
  <c r="O9" i="52"/>
  <c r="B11" i="52"/>
  <c r="B102" i="47"/>
  <c r="A29" i="47"/>
  <c r="R59" i="47"/>
  <c r="B92" i="47"/>
  <c r="B95" i="47"/>
  <c r="B100" i="47"/>
  <c r="B93" i="47"/>
  <c r="R56" i="47"/>
  <c r="B104" i="47"/>
  <c r="B96" i="47"/>
  <c r="R50" i="47"/>
  <c r="B91" i="47"/>
  <c r="R55" i="47"/>
  <c r="B103" i="47"/>
  <c r="B106" i="47"/>
  <c r="B97" i="47"/>
  <c r="B101" i="47"/>
  <c r="R61" i="47"/>
  <c r="B99" i="47"/>
  <c r="R60" i="47"/>
  <c r="B105" i="47"/>
  <c r="B98" i="47"/>
  <c r="R51" i="47"/>
  <c r="F29" i="47"/>
  <c r="B94" i="47"/>
  <c r="K11" i="52" l="1"/>
  <c r="S9" i="52"/>
  <c r="N9" i="52" s="1"/>
  <c r="I9" i="52"/>
  <c r="O11" i="52"/>
  <c r="H30" i="47"/>
  <c r="H23" i="47" s="1"/>
  <c r="F11" i="52"/>
  <c r="M11" i="52" s="1"/>
  <c r="C19" i="47"/>
  <c r="A11" i="52"/>
  <c r="E49" i="47"/>
  <c r="M31" i="52" l="1"/>
  <c r="M32" i="52" s="1"/>
  <c r="H49" i="47"/>
  <c r="I49" i="47" s="1"/>
  <c r="J27" i="47" s="1"/>
  <c r="A52" i="47"/>
  <c r="J32" i="47" l="1"/>
  <c r="I48" i="47"/>
  <c r="C4" i="52" s="1"/>
  <c r="J41" i="47"/>
  <c r="M7" i="52"/>
  <c r="S11" i="52"/>
  <c r="N11" i="52" s="1"/>
  <c r="I11" i="52"/>
  <c r="K31" i="52"/>
  <c r="K32" i="52" s="1"/>
  <c r="J48" i="47"/>
  <c r="J23" i="47"/>
  <c r="J24" i="47" s="1"/>
  <c r="J47" i="47"/>
  <c r="J5" i="52" l="1"/>
  <c r="K7"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3" authorId="0" shapeId="0" xr:uid="{9B137B8A-33FA-8048-8B81-0E44C1BB2371}">
      <text>
        <r>
          <rPr>
            <b/>
            <sz val="10"/>
            <color rgb="FF000000"/>
            <rFont val="Tahoma"/>
            <family val="2"/>
          </rPr>
          <t>Microsoft Office User:</t>
        </r>
        <r>
          <rPr>
            <sz val="10"/>
            <color rgb="FF000000"/>
            <rFont val="Tahoma"/>
            <family val="2"/>
          </rPr>
          <t xml:space="preserve">
</t>
        </r>
        <r>
          <rPr>
            <sz val="10"/>
            <color rgb="FF000000"/>
            <rFont val="Tahoma"/>
            <family val="2"/>
          </rPr>
          <t>Total der WP und W - Module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<sst xmlns="http://schemas.openxmlformats.org/spreadsheetml/2006/main" count="1228" uniqueCount="405">
  <si>
    <t>Wir bieten Ihnen zwei Tools für eine übersichtliche Zusammenstellung und Planung des Studiums.</t>
  </si>
  <si>
    <t>Assistent</t>
  </si>
  <si>
    <t>Aufbau und Überblick über das Studium (Pflichtmodule, Studienschwerpunkte (SSP), Wahlpflichtmodule &amp; Wahlmodule).</t>
  </si>
  <si>
    <t>Stellen Sie sich Ihr Studium zusammen!</t>
  </si>
  <si>
    <t>Wichtig</t>
  </si>
  <si>
    <t>Planer</t>
  </si>
  <si>
    <t>Planung des Studiums über alle Semester.</t>
  </si>
  <si>
    <t>Allgemein</t>
  </si>
  <si>
    <t>Einschreibung Module</t>
  </si>
  <si>
    <t>Portfolio</t>
  </si>
  <si>
    <t>Die Anmeldung auf das Modul Portfolio ist (mit BPI) im daylight-Web automatisch. 
In diesem Planer ist das Portfolio immer automatisch mit den Modulen Berufspraxis (BP) geschalten. Nebenbei: Die 5CP fürs Portfolio werden mit BP III angerechnet.</t>
  </si>
  <si>
    <t>BPI und SSP</t>
  </si>
  <si>
    <t>daylight-Web: Bei der Wahl von zwei Studienschwerpunkten müssen die Module Berufspraxis den Studienschwerpunkten zugeordnet werden. Bei der Wahl eines Studienschwerpunktes muss mindestens ein Modul Berufspraxis dem Studienschwerpunkt zugeordnet werden.</t>
  </si>
  <si>
    <t>Wahlmodule</t>
  </si>
  <si>
    <t>Das Angebot der Wahlmodule wird aktuell gehalten. Die Module umfassen unterschiedlich viele CP. Im Planer, als Planungshilfe, umfasst die Auswahl eines Wahlmoduls (W_xy...) 5 CP.</t>
  </si>
  <si>
    <t>How to Assistent</t>
  </si>
  <si>
    <t>Um eine Eingabe in einem Drop-Down-Feld zu löschen, wählen Sie die oberste 'leere' Zeile des Drop-Down-Menüs.</t>
  </si>
  <si>
    <r>
      <t xml:space="preserve">Sie haben </t>
    </r>
    <r>
      <rPr>
        <b/>
        <sz val="12"/>
        <color theme="1"/>
        <rFont val="Arial"/>
        <family val="2"/>
      </rPr>
      <t>erfolgreich</t>
    </r>
    <r>
      <rPr>
        <sz val="12"/>
        <color theme="1"/>
        <rFont val="Arial"/>
        <family val="2"/>
      </rPr>
      <t xml:space="preserve"> Ihr Studium zusammengestellt, wenn folgende Meldung auftaucht:</t>
    </r>
  </si>
  <si>
    <t>How to Planer</t>
  </si>
  <si>
    <t>Schon ausgewählte Module stehen in anderen Menüs nicht mehr zur Auswahl. Um ein Modul abzuwählen, wählen Sie 'Bitte Wählen!' im jeweiligen Drop-down-Menü.</t>
  </si>
  <si>
    <r>
      <t xml:space="preserve">Sie haben </t>
    </r>
    <r>
      <rPr>
        <b/>
        <sz val="12"/>
        <color theme="1"/>
        <rFont val="Arial"/>
        <family val="2"/>
      </rPr>
      <t>erfolgreich</t>
    </r>
    <r>
      <rPr>
        <sz val="12"/>
        <color theme="1"/>
        <rFont val="Arial"/>
        <family val="2"/>
      </rPr>
      <t xml:space="preserve"> Ihr Studium geplant, wenn die Zusammenfassung wie folgt aussieht und keine Fehlermeldungen erscheinen:</t>
    </r>
  </si>
  <si>
    <r>
      <rPr>
        <b/>
        <sz val="12"/>
        <rFont val="Arial"/>
        <family val="2"/>
      </rPr>
      <t>Änderungen vorbehalten!</t>
    </r>
    <r>
      <rPr>
        <sz val="12"/>
        <rFont val="Arial"/>
        <family val="2"/>
      </rPr>
      <t xml:space="preserve">
Wir sind froh um Feedback. Bitte schreiben Sie an:</t>
    </r>
  </si>
  <si>
    <t>lehrberufe@hfh.ch</t>
  </si>
  <si>
    <t>Ihre Studienübersicht</t>
  </si>
  <si>
    <t>1. Schritt</t>
  </si>
  <si>
    <r>
      <t>Bitte wählen Sie Ihren Studienschwerpunkt (</t>
    </r>
    <r>
      <rPr>
        <b/>
        <sz val="12"/>
        <color theme="1"/>
        <rFont val="Arial"/>
        <family val="2"/>
      </rPr>
      <t>SSP</t>
    </r>
    <r>
      <rPr>
        <sz val="12"/>
        <color theme="1"/>
        <rFont val="Arial"/>
        <family val="2"/>
      </rPr>
      <t>):</t>
    </r>
  </si>
  <si>
    <t>2. Schritt</t>
  </si>
  <si>
    <t>Falls Sie einen zweiten SSP möchten:</t>
  </si>
  <si>
    <t>Letzter Schritt</t>
  </si>
  <si>
    <t>Wählen Sie jetzt weitere Wahl(pflicht)module!</t>
  </si>
  <si>
    <t>IST</t>
  </si>
  <si>
    <t>SOLL</t>
  </si>
  <si>
    <t>Anweisungen:</t>
  </si>
  <si>
    <t>Pflichtmodule</t>
  </si>
  <si>
    <t>P1_01 Grundfragen der Heilpädagogik</t>
  </si>
  <si>
    <t>P1_02 Diagnostik, Förderung und Partizipation bei besonderem Bildungsbedarf</t>
  </si>
  <si>
    <t>Studienschwerpunkt Lernen (SSP_L)</t>
  </si>
  <si>
    <t>Studienschwerpunkt Verhalten (SSP_V)</t>
  </si>
  <si>
    <t>Studienschwerpunkt Geistige Entwicklung (SSP_gE)</t>
  </si>
  <si>
    <t>Studienschwerpunkt Hören (SSP_H)</t>
  </si>
  <si>
    <t>10-20</t>
  </si>
  <si>
    <t>Studienschwerpunkt Sehen (SSP_S)</t>
  </si>
  <si>
    <t>P3_01 Inklusive Didaktik unter heilpädagogischer Perspektive. Lernen und Partizipation in Sprache und Mathematik</t>
  </si>
  <si>
    <t>Studienschwerpunkt Körperlich-motorische Entwicklung (SSP_KmE)</t>
  </si>
  <si>
    <t>Studienschwerpunkt Beratung und Kooperation im heilpädagogischen Kontext (SSP_BuK)</t>
  </si>
  <si>
    <t>Studienschwerpunkt Schul- und Organisationsentwicklung im heilpädagogischen Kontext (SSP_SOE)</t>
  </si>
  <si>
    <t>P4_01 Schulische Heilpädagogik im Schweizer Bildungssystem</t>
  </si>
  <si>
    <t>Möglichkeiten: 1, 2, 4, 5, 8)</t>
  </si>
  <si>
    <t>WP2_01.1 Heilpädagogik im Bereich Lernen I</t>
  </si>
  <si>
    <t>WP2_01.2 Heilpädagogik im Bereich Lernen II</t>
  </si>
  <si>
    <t>max. 10</t>
  </si>
  <si>
    <t>WP2_02.1 Heilpädagogik im Bereich sozial-emotionale Entwicklung und Verhalten I</t>
  </si>
  <si>
    <t>BP5_01.1 Berufspraxis I</t>
  </si>
  <si>
    <t>WP2_02.2 Heilpädagogik im Bereich sozial-emotionale Entwicklung und Verhalten II</t>
  </si>
  <si>
    <t>BP5_01.2 Berufspraxis II</t>
  </si>
  <si>
    <t>BP5_01.3 Berufspraxis III</t>
  </si>
  <si>
    <t>WP2_03.1 Heilpädagogik im Bereich geistige Entwicklung I</t>
  </si>
  <si>
    <t>BP5_02 Portfolio</t>
  </si>
  <si>
    <t>WP2_03.2 Heilpädagogik im Bereich geistige Entwicklung II</t>
  </si>
  <si>
    <t>M5_03 Masterarbeit</t>
  </si>
  <si>
    <t>WP2_04.1 Heilpädagogik im Bereich Hören I</t>
  </si>
  <si>
    <t>Total CP</t>
  </si>
  <si>
    <t>+</t>
  </si>
  <si>
    <t>/90</t>
  </si>
  <si>
    <t>WP2_04.2 Heilpädagogik im Bereich Hören II</t>
  </si>
  <si>
    <t>WP2_07 Schwere mehrfache Beeinträchtigungen</t>
  </si>
  <si>
    <t>WP2_05.1 Heilpädagogik im Bereich Sehen I</t>
  </si>
  <si>
    <t>WP2_05.2 Heilpädagogik im Bereich Sehen II</t>
  </si>
  <si>
    <t>WP2_06.1 Heilpädagogik im Bereich körperlich-motorische Entwicklung. Motorische Beeinträchtigungen</t>
  </si>
  <si>
    <t>WP2_06.2 Heilpädagogik im Bereich körperlich-motorische Entwicklung. Chronische Erkrankungen</t>
  </si>
  <si>
    <t>WP4_04.1 Beratung und Coaching in heilpädagogischen Berufsfeldern</t>
  </si>
  <si>
    <t>WP4_04.2 Multiprofessionelle Kooperation</t>
  </si>
  <si>
    <t>WP4_05.1 Schul- und Organisationsentwicklung in heilpädagogischen Berufsfeldern I</t>
  </si>
  <si>
    <t>WP4_05.2 Schul- und Organisationsentwicklung in heilpädagogischen Berufsfeldern II</t>
  </si>
  <si>
    <t>Sie haben gewählt. Sie belegen [den Studienschwerpunkt xy]/ [die Studienschwerpunkt xy und yz]. Ihr Studium setzt sich aus folgende Modulen zusammen:</t>
  </si>
  <si>
    <r>
      <t>1.1</t>
    </r>
    <r>
      <rPr>
        <b/>
        <sz val="7"/>
        <color rgb="FF000000"/>
        <rFont val="Arial"/>
        <family val="2"/>
      </rPr>
      <t xml:space="preserve">          </t>
    </r>
    <r>
      <rPr>
        <b/>
        <sz val="10"/>
        <color theme="1"/>
        <rFont val="Arial"/>
        <family val="2"/>
      </rPr>
      <t>Schritt 3: Definieren Sie Ihren Wahlpflicht- und Wahlanteil</t>
    </r>
  </si>
  <si>
    <t>Das Wahlpflicht- und Wahlangebot ist in drei Bereiche gegliedert. Aus den Bereichen Wahlpflicht 1 und Wahlpflicht 2 belegen Sie mindestens 10 CP und maximal 20 CP. Aus dem Bereich Wahl belegen Sie maximal 10 CP. Falls sich Ihre Interessen in Bezug auf das Wahlpflicht- und Wahlangebot im Verlauf des Studiums ändern sollten, ist ein Wechsel möglich.</t>
  </si>
  <si>
    <t>[Mit der Wahl des Studienschwerpunktes [xy] belegen Sie in Ihrem Pflichtstudium 70 CP. Sie wählen weitere 20 CP aus dem Wahlpflicht- und Wahlangebot.]</t>
  </si>
  <si>
    <t>[Mit der Wahl der Studienschwerpunkte [xy] und [yz] belegen Sie in Ihrem Pflichtstudium 80 CP. Sie wählen weitere 10 CP aus dem Wahlpflicht- und Wahlangebot.]</t>
  </si>
  <si>
    <r>
      <t>1.1.1</t>
    </r>
    <r>
      <rPr>
        <b/>
        <sz val="7"/>
        <color rgb="FF000000"/>
        <rFont val="Arial"/>
        <family val="2"/>
      </rPr>
      <t xml:space="preserve">      </t>
    </r>
    <r>
      <rPr>
        <b/>
        <sz val="10"/>
        <color theme="1"/>
        <rFont val="Arial"/>
        <family val="2"/>
      </rPr>
      <t>Wahlpflichtmodule 1</t>
    </r>
  </si>
  <si>
    <t>Der Bereich Wahlpflicht 1 umfasst alle Module aus dem Studienbereich 2_Fachbereiche der Heilpädagogik. Jedes Modul hat einen Umfang von 5 CP. Sie belegen mindestens 10 CP und maximal 20 CP.</t>
  </si>
  <si>
    <t>[Mit der Wahl des Studienschwerpunktes [xy] belegen Sie zwei Module des Bereichs Wahlpflicht 1 in Ihrem Pflichtanteil. Sie können weitere maximal 2 Module aus dem Bereich Wahlpflicht 1 wählen.]</t>
  </si>
  <si>
    <t>[Mit der Wahl der Studienschwerpunkte [xy] und [yz] belegen Sie vier Module des Bereichs Wahlpflicht 1 in Ihrem Pflichtanteil. Sie können keine weiteren Module aus dem Bereich Wahlpflicht 1 wählen.]</t>
  </si>
  <si>
    <t>[Mit der Wahl des Studienschwerpunktes [xy] belegen Sie keine Module des Bereichs Wahlpflicht 1 in Ihrem Pflichtanteil. Sie müssen mindestens zwei und können maximal vier Module aus dem Bereich Wahlpflicht 1 wählen.]</t>
  </si>
  <si>
    <t>[Mit der Wahl der Studienschwerpunkte [xy] und [yz] belegen Sie keine Module des Bereichs Wahlpflicht 1 in Ihrem Pflichtanteil. Sie müssen zwei Module aus dem Bereich Wahlpflicht 1 wählen.]</t>
  </si>
  <si>
    <t>WP2_02.2 Heilpädagogik im Bereich sozial-emotionale Entwicklung Verhalten II</t>
  </si>
  <si>
    <t>WP2_08 Begabungs- und Begabtenförderung</t>
  </si>
  <si>
    <t>WP2_10 Autismus im Kontext der Schulischen Heilpädagogik</t>
  </si>
  <si>
    <r>
      <t>1.1.2</t>
    </r>
    <r>
      <rPr>
        <b/>
        <sz val="7"/>
        <color rgb="FF000000"/>
        <rFont val="Arial"/>
        <family val="2"/>
      </rPr>
      <t xml:space="preserve">      </t>
    </r>
    <r>
      <rPr>
        <b/>
        <sz val="10"/>
        <color theme="1"/>
        <rFont val="Arial"/>
        <family val="2"/>
      </rPr>
      <t>Wahlpflichtmodule 2</t>
    </r>
  </si>
  <si>
    <t>Der Bereich Wahlpflicht 2 umfasst alle Module aus den Studienbereichen 3_ Inklusive Didaktik im Kontext der Heilpädagogik und 4_Bildungs- und Erziehungssysteme im Kontext der Heilpädagogik. Jedes Modul hat einen Umfang von 5 CP. Sie belegen mindestens 10 CP und maximal 20 CP.</t>
  </si>
  <si>
    <t>[Mit der Wahl des Studienschwerpunktes [xy] belegen Sie zwei Module des Bereichs Wahlpflicht 2 in Ihrem Pflichtanteil. Sie können weitere maximal 2 Module aus dem Bereich Wahlpflicht 2 wählen.]</t>
  </si>
  <si>
    <t>[Mit der Wahl der Studienschwerpunkte [xy] und [yz] belegen Sie vier Module des Bereichs Wahlpflicht 2 in Ihrem Pflichtanteil. Sie können keine weiteren Module aus dem Bereich Wahlpflicht 2 wählen.]</t>
  </si>
  <si>
    <t>[Mit der Wahl des Studienschwerpunktes [xy] belegen Sie keine Module des Bereichs Wahlpflicht 2 in Ihrem Pflichtanteil. Sie müssen mindestens zwei und können maximal vier Module aus dem Bereich Wahlpflicht 2 wählen.]</t>
  </si>
  <si>
    <t>[Mit der Wahl der Studienschwerpunkte [xy] und [yz] belegen Sie keine Module des Bereichs Wahlpflicht 2 in Ihrem Pflichtanteil. Sie müssen zwei Module aus dem Bereich Wahlpflicht 2 wählen.]</t>
  </si>
  <si>
    <t>WP3_02 Mathematik bei besonderem Bildungsbedarf</t>
  </si>
  <si>
    <t>WP3_03 Sprache bei besonderem Bildungsbedarf</t>
  </si>
  <si>
    <t>WP3_04 Medien und Informatik in der Schulischen Heilpädagogik</t>
  </si>
  <si>
    <t>WP3_05 Natur, Mensch, Gesellschaft in der Schulischen Heilpädagogik</t>
  </si>
  <si>
    <t>WP3_06 Künste in der Schulischen Heilpädagogik</t>
  </si>
  <si>
    <t>WP4_03 Berufliche Integration. Heilpädagogische Begleitung des Übergangs Schule-Beruf</t>
  </si>
  <si>
    <r>
      <t>1.1.3</t>
    </r>
    <r>
      <rPr>
        <b/>
        <sz val="7"/>
        <color rgb="FF000000"/>
        <rFont val="Arial"/>
        <family val="2"/>
      </rPr>
      <t xml:space="preserve">      </t>
    </r>
    <r>
      <rPr>
        <b/>
        <sz val="10"/>
        <color theme="1"/>
        <rFont val="Arial"/>
        <family val="2"/>
      </rPr>
      <t>Wahlmodule</t>
    </r>
  </si>
  <si>
    <t>Der Bereich Wahl umfasst Module und Kurse aus allen Studienbereichen. Jedes Modul hat einen Umfang von 5 CP bzw. kann aus mehreren Kursen zu einem Modul à 5 CP kombiniert werden. Informationen zum Wahlkursangebot finden Sie [hier]. Im Wahlangebot belegen Sie maximal 10 CP.</t>
  </si>
  <si>
    <t>[Mit der bisher getroffenen Wahl erreichen Sie [80] CP. Sie können entweder zwei weitere Module aus dem Bereich Wahl belegen oder nochmals zu den Bereichen Wahlpflicht 1 und 2 zurückkehren.]</t>
  </si>
  <si>
    <t>[Mit der bisher getroffenen Wahl erreichen Sie [85] CP. Sie können entweder ein weiteres Module aus dem Bereich Wahl belegen oder nochmals zu den Bereichen Wahlpflicht 1 und 2 zurückkehren.]</t>
  </si>
  <si>
    <t>[Mit der bisher getroffenen Wahl erreichen Sie [90] CP. Sie können entweder keine weiteren Module aus dem Bereich Wahl belegen oder nochmals zu den Bereichen Wahlpflicht 1 und 2 zurückkehren.]</t>
  </si>
  <si>
    <t>W3_07 Deutsch als Zweitsprache und Mehrsprachigkeit</t>
  </si>
  <si>
    <t>Start</t>
  </si>
  <si>
    <t>Studienverlaufsplaner</t>
  </si>
  <si>
    <t>TOTAL ECTS</t>
  </si>
  <si>
    <t>SHP</t>
  </si>
  <si>
    <t>Wahlpflichtbereich 1 (WP2_)</t>
  </si>
  <si>
    <t>W</t>
  </si>
  <si>
    <t>Wahlpflichtbereich 2 und Wahl</t>
  </si>
  <si>
    <t>Berufspraxis &amp; Portfolio</t>
  </si>
  <si>
    <t>Masterarbeit</t>
  </si>
  <si>
    <t>2-4</t>
  </si>
  <si>
    <t>1. Sem</t>
  </si>
  <si>
    <t>Montag</t>
  </si>
  <si>
    <t>Dienstag</t>
  </si>
  <si>
    <t>Donnerstag</t>
  </si>
  <si>
    <t>Freitag</t>
  </si>
  <si>
    <t>Schon ausgewählte Module stehen später in den Menüs nicht mehr zur Auswahl.</t>
  </si>
  <si>
    <t>Vormittag
Wo 2, 3, 4, 5,
7, 8, 9,
11, 12, 13</t>
  </si>
  <si>
    <t>Bitte wählen…</t>
  </si>
  <si>
    <t>Wo 1, 6, 10, 14</t>
  </si>
  <si>
    <t>Nachmittag</t>
  </si>
  <si>
    <t>Beachten Sie:</t>
  </si>
  <si>
    <r>
      <t xml:space="preserve">Besuchen Sie nur ein Modul Berufspraxis pro Semester.
Besuchen Sie immer das Modul </t>
    </r>
    <r>
      <rPr>
        <b/>
        <sz val="14"/>
        <color theme="1"/>
        <rFont val="Arial"/>
        <family val="2"/>
      </rPr>
      <t>I</t>
    </r>
    <r>
      <rPr>
        <sz val="14"/>
        <color theme="1"/>
        <rFont val="Arial"/>
        <family val="2"/>
      </rPr>
      <t xml:space="preserve"> vor dem Modul </t>
    </r>
    <r>
      <rPr>
        <b/>
        <sz val="14"/>
        <color theme="1"/>
        <rFont val="Arial"/>
        <family val="2"/>
      </rPr>
      <t>II.</t>
    </r>
    <r>
      <rPr>
        <sz val="14"/>
        <color theme="1"/>
        <rFont val="Arial"/>
        <family val="2"/>
      </rPr>
      <t xml:space="preserve">
Beispiele: BP I vor BP II, WP Hören I vor WP Hören II</t>
    </r>
  </si>
  <si>
    <t>2. Sem</t>
  </si>
  <si>
    <t>Vormittag</t>
  </si>
  <si>
    <t>3. Sem</t>
  </si>
  <si>
    <t>4. Sem</t>
  </si>
  <si>
    <t>5. Sem</t>
  </si>
  <si>
    <t>6. Sem</t>
  </si>
  <si>
    <t>7. Sem</t>
  </si>
  <si>
    <t>8. Sem</t>
  </si>
  <si>
    <t>Zahlen!</t>
  </si>
  <si>
    <t>BP5_01.3 Berufspraxis III &amp; Portfolio</t>
  </si>
  <si>
    <t>BP5_01.1 Berufspraxis I &amp; Portfolio</t>
  </si>
  <si>
    <t>BP5_01.2 Berufspraxis II &amp; Portfolio</t>
  </si>
  <si>
    <t xml:space="preserve">WP3_02 Mathematik bei besonderem Bildungsbedarf </t>
  </si>
  <si>
    <t>Nicht mehr aktiv:</t>
  </si>
  <si>
    <t xml:space="preserve">WP3_03 Sprache bei besonderem Bildungsbedarf </t>
  </si>
  <si>
    <t>Modul-Nr.</t>
  </si>
  <si>
    <t>Modul-Titel</t>
  </si>
  <si>
    <t>Anzahl</t>
  </si>
  <si>
    <t>Grösse</t>
  </si>
  <si>
    <t>TN</t>
  </si>
  <si>
    <t>HS 21</t>
  </si>
  <si>
    <t>Herbstsemester</t>
  </si>
  <si>
    <t>vm</t>
  </si>
  <si>
    <t>nm</t>
  </si>
  <si>
    <t>FS 22</t>
  </si>
  <si>
    <t>Frühlingssemester</t>
  </si>
  <si>
    <t>W_xy</t>
  </si>
  <si>
    <t>HS 20</t>
  </si>
  <si>
    <t>Herbstsemester 2020</t>
  </si>
  <si>
    <t>FS 21</t>
  </si>
  <si>
    <t>Frühlingssemester 2021</t>
  </si>
  <si>
    <t>Modulentwicklung</t>
  </si>
  <si>
    <t>Erstdurchführung</t>
  </si>
  <si>
    <t>Skizze bis</t>
  </si>
  <si>
    <t>Konzept bis</t>
  </si>
  <si>
    <t>PEP bis</t>
  </si>
  <si>
    <t>HS20</t>
  </si>
  <si>
    <t>FS21</t>
  </si>
  <si>
    <t>HS21</t>
  </si>
  <si>
    <t>FS22</t>
  </si>
  <si>
    <t>Vollbetrieb ab SJ 22/23</t>
  </si>
  <si>
    <t>BP.5_01.1</t>
  </si>
  <si>
    <t>Berufspraxis I</t>
  </si>
  <si>
    <t>BP.5_01.2</t>
  </si>
  <si>
    <t>Berufspraxis II</t>
  </si>
  <si>
    <t xml:space="preserve"> </t>
  </si>
  <si>
    <t>BP.5_01.3</t>
  </si>
  <si>
    <t>Berufspraxis III</t>
  </si>
  <si>
    <t>Morge</t>
  </si>
  <si>
    <t>Nami</t>
  </si>
  <si>
    <t>HS</t>
  </si>
  <si>
    <t>Mo, Do</t>
  </si>
  <si>
    <t>Mo bis Fr</t>
  </si>
  <si>
    <t>BP5_01.1</t>
  </si>
  <si>
    <t>Berufspraxis I &amp; Portfolio</t>
  </si>
  <si>
    <t>BP5_01.2</t>
  </si>
  <si>
    <t>Berufspraxis II &amp; Portfolio</t>
  </si>
  <si>
    <t>BP5_01.3</t>
  </si>
  <si>
    <t>Berufspraxis III &amp; Portfolio</t>
  </si>
  <si>
    <t>M5_03</t>
  </si>
  <si>
    <t>Di, Fr</t>
  </si>
  <si>
    <t>FS</t>
  </si>
  <si>
    <t>Mo Do</t>
  </si>
  <si>
    <t>Di Fr</t>
  </si>
  <si>
    <t>Institute</t>
  </si>
  <si>
    <t>Kompetenzen</t>
  </si>
  <si>
    <t>Studienschwerpunkte (SSP)</t>
  </si>
  <si>
    <t>Mo</t>
  </si>
  <si>
    <t>Di</t>
  </si>
  <si>
    <t>Do</t>
  </si>
  <si>
    <t>Fr</t>
  </si>
  <si>
    <t>Entwicklung</t>
  </si>
  <si>
    <t>Studienmodell</t>
  </si>
  <si>
    <t>CP</t>
  </si>
  <si>
    <t>Studienbereich</t>
  </si>
  <si>
    <t>Themenfelder</t>
  </si>
  <si>
    <t>Modul-Nr. (prov.)</t>
  </si>
  <si>
    <t>Modullevel</t>
  </si>
  <si>
    <t>Voraussetzung</t>
  </si>
  <si>
    <t>Modul-Titel 
(prov.)</t>
  </si>
  <si>
    <t>ILEB</t>
  </si>
  <si>
    <t>IVE</t>
  </si>
  <si>
    <t>IBP</t>
  </si>
  <si>
    <t>ISK</t>
  </si>
  <si>
    <t>IPSE</t>
  </si>
  <si>
    <t>VR</t>
  </si>
  <si>
    <t xml:space="preserve">CP </t>
  </si>
  <si>
    <t>K1</t>
  </si>
  <si>
    <t>K2</t>
  </si>
  <si>
    <t>K3</t>
  </si>
  <si>
    <t>K4</t>
  </si>
  <si>
    <t>K5</t>
  </si>
  <si>
    <t>K6</t>
  </si>
  <si>
    <t>K7</t>
  </si>
  <si>
    <t>K8</t>
  </si>
  <si>
    <t>K9</t>
  </si>
  <si>
    <t>L</t>
  </si>
  <si>
    <t>V</t>
  </si>
  <si>
    <t>gE</t>
  </si>
  <si>
    <t>H</t>
  </si>
  <si>
    <t>S</t>
  </si>
  <si>
    <t>KM</t>
  </si>
  <si>
    <t>B&amp;K</t>
  </si>
  <si>
    <t>SOE</t>
  </si>
  <si>
    <t>Anzahl Module/ Jahr</t>
  </si>
  <si>
    <t>8-12</t>
  </si>
  <si>
    <t>13-17</t>
  </si>
  <si>
    <t>TN HS</t>
  </si>
  <si>
    <t>AH total</t>
  </si>
  <si>
    <t>Modulbudget total HS</t>
  </si>
  <si>
    <t>TN FS</t>
  </si>
  <si>
    <t>Modulbudget total  FS</t>
  </si>
  <si>
    <t>AH MV</t>
  </si>
  <si>
    <t>AH QM</t>
  </si>
  <si>
    <t>Modulbudget total</t>
  </si>
  <si>
    <t>AH Konzept</t>
  </si>
  <si>
    <t>5-20%</t>
  </si>
  <si>
    <t>AH Modul</t>
  </si>
  <si>
    <t>Modulbudget Entwicklung</t>
  </si>
  <si>
    <t>Grundlagen</t>
  </si>
  <si>
    <t>1_Allgemeine Heilpädagogik</t>
  </si>
  <si>
    <t>Geschichte der Heilpädagogik; Denk- und Handlungsmodelle der Heilpädagogik; Soziale und Bildungsungleichheiten; Gesetzliche und rechtliche Grundlagen der Heilpädagogik;Ethische Grundlagen/ Ethische Entscheidungsfindung</t>
  </si>
  <si>
    <t>P1_01</t>
  </si>
  <si>
    <t>Grundfragen der Heilpädagogik</t>
  </si>
  <si>
    <t>HFE</t>
  </si>
  <si>
    <t>P</t>
  </si>
  <si>
    <t>Inklusion; Partizipation; ICF: Bio-psycho-soziales Modell von Funktionsfähigkeit, Behinderung und Gesundheit; Beeinträchtigung und Benachteiligung; Besonderer Bildungsbedarf (Überblick alle Fachbereiche: Lernen, Verhalten, ... ); Grundlagen Förderdiagnostik/ Förderzyklus</t>
  </si>
  <si>
    <t>P1_02</t>
  </si>
  <si>
    <t>Diagnostik, Förderung und Partizipation bei besonderem Bildungsbedarf</t>
  </si>
  <si>
    <t>3_Fachdidaktik im Kontext der Heilpädagogik</t>
  </si>
  <si>
    <t>Interdependenz fachdidaktisches Lernangebot und Möglichkeiten der Angebotsnutzung; Unterrichtsdiagnostik; Adaptiver Unterricht; Integrative Fachdidaktik; Lernstanddiagnostik; Lernprozessbegleitung/-beratung; Fach- und Methodenberatung; Bildungsstufen: Zyklen 1-3, Berufs-/ Mittelschulen</t>
  </si>
  <si>
    <t>P3_01</t>
  </si>
  <si>
    <t>Inklusive Didaktik unter heilpädagogischer Perspektive. Lernen und Partizipation in Sprache und Mathematik</t>
  </si>
  <si>
    <t>4_Bildungs- und Erziehungssysteme im Kontext der Heilpädagogik</t>
  </si>
  <si>
    <t>Integration und Sonderschulung; Systemische und organisatorische Grundlagen der Schulischen Heilpädagogik; Zuweisungsverfahren, Settings, Institutionen; Berufs- und Aufgabenfelder der Schulischen Heilpädagogik</t>
  </si>
  <si>
    <t>P4_01</t>
  </si>
  <si>
    <t>Schulische Heilpädagogik im Schweizer Bildungssystem</t>
  </si>
  <si>
    <t>P1_03</t>
  </si>
  <si>
    <t>Heilpädagogik im Vorschulbereich</t>
  </si>
  <si>
    <t>P4_02</t>
  </si>
  <si>
    <t>Grundlagen der Heilpädagogischen Früherziehung</t>
  </si>
  <si>
    <t>Spezialisierung</t>
  </si>
  <si>
    <t>10 - 20</t>
  </si>
  <si>
    <t>2_Fachbereiche der Heilpädagogik</t>
  </si>
  <si>
    <t>Phänomenologie/ Formen der Beeinträchtigung; Medizinische, psychologische, psychopathologische Grundlagen; Bio-psycho-soziales Bedingungsgefüge; Förderdiagnostik, Förderplanung; Prinzipien der Pädagogik, Methodik, Didaktik, Intervention und Prävention; technische Hilfsmittel, ICT for Inclusion</t>
  </si>
  <si>
    <t>WP2_01.1</t>
  </si>
  <si>
    <t>WP</t>
  </si>
  <si>
    <t>LNW</t>
  </si>
  <si>
    <t>WP2_01.2</t>
  </si>
  <si>
    <t>WP2_02.1</t>
  </si>
  <si>
    <t>Heilpädagogik im Bereich sozial-emotionale Entwicklung und Verhalten I</t>
  </si>
  <si>
    <t>WP2_02.2</t>
  </si>
  <si>
    <t>Heilpädagogik im Bereich sozial-emotionale Entwicklung und Verhalten II</t>
  </si>
  <si>
    <t>WP2_03.1</t>
  </si>
  <si>
    <t>Heilpädagogik im Bereich geistige Entwicklung I</t>
  </si>
  <si>
    <t>WP2_03.2</t>
  </si>
  <si>
    <t>Heilpädagogik im Bereich geistige Entwicklung II</t>
  </si>
  <si>
    <t>WP2_04.1</t>
  </si>
  <si>
    <t>Heilpädagogik im Bereich Hören I</t>
  </si>
  <si>
    <t>WP2_04.2</t>
  </si>
  <si>
    <t>Heilpädagogik im Bereich Hören II</t>
  </si>
  <si>
    <t>WP2_05.1</t>
  </si>
  <si>
    <t>Heilpädagogik im Bereich Sehen I</t>
  </si>
  <si>
    <t>WP2_05.2</t>
  </si>
  <si>
    <t>Heilpädagogik im Bereich Sehen II</t>
  </si>
  <si>
    <t>WP2_06.1</t>
  </si>
  <si>
    <t>Heilpädagogik im Bereich körperlich-motorische Entwicklung. Motorische Beeinträchtigungen</t>
  </si>
  <si>
    <t>WP2_06.2</t>
  </si>
  <si>
    <t>Heilpädagogik im Bereich körperlich-motorische Entwicklung. Chronische Erkrankungen</t>
  </si>
  <si>
    <t>WP2_07</t>
  </si>
  <si>
    <t>Schwere mehrfache Beeinträchtigungen</t>
  </si>
  <si>
    <t>WP2_08</t>
  </si>
  <si>
    <t>Begabungs- und Begabtenförderung</t>
  </si>
  <si>
    <t>WP2_09</t>
  </si>
  <si>
    <t>WP2_10</t>
  </si>
  <si>
    <t>Autismus im Kontext der Schulischen Heilpädagogik</t>
  </si>
  <si>
    <t>WP2_11</t>
  </si>
  <si>
    <t>Autismus im Kontext der Heilpädagogischen Früherziehung</t>
  </si>
  <si>
    <t>Vertiefung Berufsauftrag</t>
  </si>
  <si>
    <t>3_Inklusive Didaktik unter heilpädagogischer Perspektive</t>
  </si>
  <si>
    <t>WP3_02</t>
  </si>
  <si>
    <t xml:space="preserve">Mathematik bei besonderem Bildungsbedarf </t>
  </si>
  <si>
    <t>Ausg.</t>
  </si>
  <si>
    <t>WP3_03</t>
  </si>
  <si>
    <t xml:space="preserve">Sprache bei besonderem Bildungsbedarf </t>
  </si>
  <si>
    <t>WP3_04</t>
  </si>
  <si>
    <t>Medien und Informatik in der Schulischen Heilpädagogik</t>
  </si>
  <si>
    <t>WP3_05</t>
  </si>
  <si>
    <t>Natur, Mensch, Gesellschaft in der Schulischen Heilpädagogik</t>
  </si>
  <si>
    <t>WP3_06</t>
  </si>
  <si>
    <t>Künste in der Schulischen Heilpädagogik</t>
  </si>
  <si>
    <t>W3_07</t>
  </si>
  <si>
    <t>Deutsch als Zweitsprache und Mehrsprachigkeit</t>
  </si>
  <si>
    <t>4_Bildungs- und Erziehungssysteme unter heilpädagogischer Perspektive</t>
  </si>
  <si>
    <t>Multiprofessionelle Kooperation; Kommunikation und Beratung; Fallführung; Unterrichts- und Klassenmanagement; Teamführung und Leadership; Schul- und Organisationsentwicklung</t>
  </si>
  <si>
    <t>WP4_03</t>
  </si>
  <si>
    <t>Berufliche Integration. Heilpädagogische Begleitung des Übergangs Schule-Beruf</t>
  </si>
  <si>
    <t>WP4_04.1</t>
  </si>
  <si>
    <t>Beratung und Coaching in heilpädagogischen Berufsfeldern</t>
  </si>
  <si>
    <t>WP4_04.2</t>
  </si>
  <si>
    <t xml:space="preserve">Multiprofessionelle Kooperation </t>
  </si>
  <si>
    <t>WP4_05.1</t>
  </si>
  <si>
    <t>Schul- und Organisationsentwicklung in heilpädagogischen Berufsfeldern I</t>
  </si>
  <si>
    <t>WP4_05.2</t>
  </si>
  <si>
    <t>Schul- und Organisationsentwicklung in heilpädagogischen Berufsfeldern II</t>
  </si>
  <si>
    <t>Systemische und organisatorische Grundlagen der Heilpädagogischen Früherziehung; Zuweisungsverfahren, Settings; Berufs- und Aufgabenfelder der Heilpädagogischen Früherziehung</t>
  </si>
  <si>
    <t>P4_06</t>
  </si>
  <si>
    <t>Diagnostik und Früherfassung in der Heilpädagogischen Früherziehung</t>
  </si>
  <si>
    <t>P4_07</t>
  </si>
  <si>
    <t>Entwicklungsorientierte Intervention in der Heilpädagogischen Früherziehung</t>
  </si>
  <si>
    <t>P4_09</t>
  </si>
  <si>
    <t>Interdisziplinarität und Kooperation im Kontext der Heilpädagogischen Früherziehung</t>
  </si>
  <si>
    <t>P4_08</t>
  </si>
  <si>
    <t>Beratung und Begleitung von Eltern und weiteren Bezugs- und Fachpersonen in der Heilpädagogischen Früherziehung</t>
  </si>
  <si>
    <t>Berufs-praktische Ausbildung</t>
  </si>
  <si>
    <t>20 CP</t>
  </si>
  <si>
    <t>5_Theorie-Praxis-Bezug</t>
  </si>
  <si>
    <t>Theorie-Praxis-Bezug; Fallarbeit; Reflexion/ Selbstreflexion; Lernbiografie; Kompetenzentwicklung</t>
  </si>
  <si>
    <t>BP5_01</t>
  </si>
  <si>
    <t>Einstieg im 1. Semester</t>
  </si>
  <si>
    <t>Berufspraxis I - III</t>
  </si>
  <si>
    <t>x</t>
  </si>
  <si>
    <t>BP5_02</t>
  </si>
  <si>
    <t>Masterthesis</t>
  </si>
  <si>
    <t>Wissenschaftliches Arbeiten/ wissenschaftliche Methodik</t>
  </si>
  <si>
    <t>ab 2. Semester</t>
  </si>
  <si>
    <t>Wo 2, 3, 4, 5, 7, 8, 9, 11, 12, 13</t>
  </si>
  <si>
    <t>VORMITTAG</t>
  </si>
  <si>
    <t>NACHMITTAG</t>
  </si>
  <si>
    <t>HERBSTSEMESTER</t>
  </si>
  <si>
    <t>FRÜHLINGSEMESTER</t>
  </si>
  <si>
    <t xml:space="preserve">Liebe Studierende, liebe Studieninteressierte </t>
  </si>
  <si>
    <t>5 CP aus W_xy-a Flexibles Wahlkursangebot</t>
  </si>
  <si>
    <t>5 CP aus W_xy-b Flexibles Wahlkursangebot</t>
  </si>
  <si>
    <t>Heilpädagogik im Bereich Lernen. Inklusionssensible Lehr- und Lernsituationen</t>
  </si>
  <si>
    <t>Heilpädagogik im Bereich Lernen. Lernschwierigkeiten</t>
  </si>
  <si>
    <t>WP2_01.1 Heilpädagogik im Bereich Lernen. Lernschwierigkeiten</t>
  </si>
  <si>
    <t>WP2_01.2 Heilpädagogik im Bereich Lernen. Inklusionssensible Lehr- und Lernsituationen</t>
  </si>
  <si>
    <t>WP2_09 Prävention und Förderung bei Beeinträchtigungen der Sprache und Kommunikation</t>
  </si>
  <si>
    <t>Prävention und Förderung bei Beeinträchtigungen der Sprache und Kommunikation</t>
  </si>
  <si>
    <t>ANRECHNUNG</t>
  </si>
  <si>
    <t>Der Umfang eines Studienschwerpunktes beträgt mindestens 30 ECTS-Kreditpunkte und maximal 65 ECTS-Kreditpunkte.</t>
  </si>
  <si>
    <t>Fehler zweimal angerechnet</t>
  </si>
  <si>
    <t>Total angerechnete ECTS</t>
  </si>
  <si>
    <t>Anrechnung an den Studienschwerpunkt (SSP)</t>
  </si>
  <si>
    <t>SSP</t>
  </si>
  <si>
    <t>Wählen…</t>
  </si>
  <si>
    <t>Wählen Sie mindestens ein Berufspraxis-Modul aus, das an den Studienschwerpunkt angerechnet wird. Gesamthaft müssen Sie Module im Wert von mindestens 30 ECTS pro SSP anrechnen.</t>
  </si>
  <si>
    <t>In dieser Kolonne wählen!</t>
  </si>
  <si>
    <t>Anrechnen</t>
  </si>
  <si>
    <t>Anrechnen an 2. SSP</t>
  </si>
  <si>
    <r>
      <t xml:space="preserve">Die Moduleinschreibung findet jeweils nach Studienplatzzusage statt, danach jährlich ab Mitte Januar.
</t>
    </r>
    <r>
      <rPr>
        <b/>
        <sz val="12"/>
        <color theme="1"/>
        <rFont val="Arial"/>
        <family val="2"/>
      </rPr>
      <t>Für Studierende:</t>
    </r>
    <r>
      <rPr>
        <sz val="12"/>
        <color theme="1"/>
        <rFont val="Arial"/>
        <family val="2"/>
      </rPr>
      <t xml:space="preserve"> Die Moduleinschreibung erfolgt pro Studienjahr und direkt über daylight-Web unter Berücksichtigung noch verfügbarer Plätze. Dieser Planer hat nichts mit der offiziellen Einschreibung zu tun!</t>
    </r>
  </si>
  <si>
    <t>Version:</t>
  </si>
  <si>
    <r>
      <t xml:space="preserve">Das Wahlpflicht- und Wahlangebot ist in drei Bereiche gegliedert. Aus den Bereichen </t>
    </r>
    <r>
      <rPr>
        <b/>
        <sz val="12"/>
        <color theme="9"/>
        <rFont val="Arial"/>
        <family val="2"/>
      </rPr>
      <t>Wahlpflicht 1</t>
    </r>
    <r>
      <rPr>
        <sz val="12"/>
        <color theme="9"/>
        <rFont val="Arial"/>
        <family val="2"/>
      </rPr>
      <t xml:space="preserve"> </t>
    </r>
    <r>
      <rPr>
        <sz val="12"/>
        <color theme="1"/>
        <rFont val="Arial"/>
        <family val="2"/>
      </rPr>
      <t xml:space="preserve">und </t>
    </r>
    <r>
      <rPr>
        <b/>
        <sz val="12"/>
        <color theme="4"/>
        <rFont val="Arial"/>
        <family val="2"/>
      </rPr>
      <t>Wahlpflicht 2</t>
    </r>
    <r>
      <rPr>
        <sz val="12"/>
        <color theme="1"/>
        <rFont val="Arial"/>
        <family val="2"/>
      </rPr>
      <t xml:space="preserve"> belegen Sie mindestens 10 CP und maximal 20 CP. Aus dem Bereich </t>
    </r>
    <r>
      <rPr>
        <b/>
        <sz val="12"/>
        <color theme="7"/>
        <rFont val="Arial"/>
        <family val="2"/>
      </rPr>
      <t>Wahl</t>
    </r>
    <r>
      <rPr>
        <sz val="12"/>
        <color theme="1"/>
        <rFont val="Arial"/>
        <family val="2"/>
      </rPr>
      <t xml:space="preserve"> belegen Sie maximal 10 CP. Falls sich Ihre Interessen im Verlauf des Studiums ändern sollten, ist ein Wechsel der Wahlpflicht- und Wahlmodule in der jeweiligen Überprüfungsphase möglich.</t>
    </r>
  </si>
  <si>
    <t>Konsultieren Sie das Modulverzeichnis, die Broschüre und die Informationen zu den Studienschwerpunkten während Sie hier planen! Ein Tab in dieser Datei enthält auch das gesamte Angebot in einer Übersicht. Nutzen Sie die neueste, auf der HfH-Website publizierte Version dieser Datei.</t>
  </si>
  <si>
    <t>Versionsänderungen</t>
  </si>
  <si>
    <t>1. Oktober 2021</t>
  </si>
  <si>
    <t>Studienführer durch Modulverzeichnis ersetzt</t>
  </si>
  <si>
    <t>6. Januar 2022</t>
  </si>
  <si>
    <t>Die Module finden an bestimmten Tagen statt oder sind jeweils den Semestern zugeordnet. Der Planer bietet Ihnen eine optimale Übersicht.
Die HfH behält sich vor, Module bei zu geringer Nachfrage abzusagen.</t>
  </si>
  <si>
    <r>
      <t>Gesamtangebot (Stand Dez 2021)</t>
    </r>
    <r>
      <rPr>
        <sz val="16"/>
        <color theme="1"/>
        <rFont val="Arial"/>
        <family val="2"/>
      </rPr>
      <t xml:space="preserve"> - Änderungen vorbehalten</t>
    </r>
  </si>
  <si>
    <t>HS 2022</t>
  </si>
  <si>
    <t>FS 2023</t>
  </si>
  <si>
    <t>Do Nami</t>
  </si>
  <si>
    <t>Fr Nami</t>
  </si>
  <si>
    <t>Fr Morgen</t>
  </si>
  <si>
    <t>Di Morgen</t>
  </si>
  <si>
    <t>Schon bekannte, semesterspezifische Angebotsabsagen</t>
  </si>
  <si>
    <r>
      <t xml:space="preserve">Fangen Sie mit der Planung an, indem Sie zuerst das </t>
    </r>
    <r>
      <rPr>
        <b/>
        <sz val="15"/>
        <color theme="1"/>
        <rFont val="Arial"/>
        <family val="2"/>
      </rPr>
      <t>Studiumsanfangsjahr</t>
    </r>
    <r>
      <rPr>
        <sz val="15"/>
        <color theme="1"/>
        <rFont val="Arial"/>
        <family val="2"/>
      </rPr>
      <t xml:space="preserve"> eintragen (Zelle B1) und danach gleich die </t>
    </r>
    <r>
      <rPr>
        <b/>
        <sz val="15"/>
        <color theme="1"/>
        <rFont val="Arial"/>
        <family val="2"/>
      </rPr>
      <t>Module Ihres Studienschwerpunktes</t>
    </r>
    <r>
      <rPr>
        <sz val="15"/>
        <color theme="1"/>
        <rFont val="Arial"/>
        <family val="2"/>
      </rPr>
      <t xml:space="preserve"> wählen und platzieren!
Die HfH behält sich vor, Module bei zu geringer Nachfrage abzusagen.</t>
    </r>
  </si>
  <si>
    <t>Der Studienverlaufsplaner dient als Orientierung!</t>
  </si>
  <si>
    <t>Hinweise zu Absage von Modulen in HS 2022 und FS 2023.</t>
  </si>
  <si>
    <t>Das Masterarbeits-Modul (ab HS2022) findet im FS jeweils in den Kalenderwochen 5, 7 und 8 statt,
im HS in den KW 34, 36 und 38!</t>
  </si>
  <si>
    <t>Januar 2022, v2</t>
  </si>
  <si>
    <t>18. Januar 2022</t>
  </si>
  <si>
    <t>Master-Module zurückbenannt. Hinweis auf KW fürs Master-Modul.</t>
  </si>
  <si>
    <t>Wo 1, 6, 10, 14
(Masterarbeit:
KW 5, 7, 8)</t>
  </si>
  <si>
    <t>Wo 1, 6, 10, 14
(Masterarbeit:
KW 34, 36,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</si>
</sst>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CHF&quot;\ * #,##0_ ;_ &quot;CHF&quot;\ * \-#,##0_ ;_ &quot;CHF&quot;\ * &quot;-&quot;??_ ;_ @_ "/>
  </numFmts>
  <fonts count="58" x14ac:knownFonts="1">
    <font>
      <sz val="11"/>
      <color theme="1"/>
      <name val="Calibri"/>
      <family val="2"/>
      <scheme val="minor"/>
    </font>
    <font>
      <sz val="11"/>
      <name val="Calibri"/>
      <family val="2"/>
      <scheme val="minor"/>
    </font>
    <font>
      <sz val="11"/>
      <color rgb="FFC00000"/>
      <name val="Calibri"/>
      <family val="2"/>
      <scheme val="minor"/>
    </font>
    <font>
      <sz val="11"/>
      <color theme="1"/>
      <name val="Calibri"/>
      <family val="2"/>
      <scheme val="minor"/>
    </font>
    <font>
      <sz val="11"/>
      <color theme="0"/>
      <name val="Calibri"/>
      <family val="2"/>
      <scheme val="minor"/>
    </font>
    <font>
      <b/>
      <sz val="11"/>
      <name val="Calibri"/>
      <family val="2"/>
      <scheme val="minor"/>
    </font>
    <font>
      <sz val="8"/>
      <name val="Calibri"/>
      <family val="2"/>
      <scheme val="minor"/>
    </font>
    <font>
      <i/>
      <sz val="11"/>
      <color theme="1" tint="0.499984740745262"/>
      <name val="Calibri"/>
      <family val="2"/>
      <scheme val="minor"/>
    </font>
    <font>
      <b/>
      <sz val="12"/>
      <color theme="0"/>
      <name val="Calibri"/>
      <family val="2"/>
      <scheme val="minor"/>
    </font>
    <font>
      <i/>
      <sz val="11"/>
      <color rgb="FFFF0000"/>
      <name val="Calibri"/>
      <family val="2"/>
      <scheme val="minor"/>
    </font>
    <font>
      <sz val="10"/>
      <color theme="1"/>
      <name val="Arial"/>
      <family val="2"/>
    </font>
    <font>
      <i/>
      <sz val="10"/>
      <color theme="1"/>
      <name val="Arial"/>
      <family val="2"/>
    </font>
    <font>
      <b/>
      <sz val="10"/>
      <color theme="1"/>
      <name val="Arial"/>
      <family val="2"/>
    </font>
    <font>
      <b/>
      <sz val="10"/>
      <color rgb="FF000000"/>
      <name val="Arial"/>
      <family val="2"/>
    </font>
    <font>
      <sz val="11"/>
      <color theme="1"/>
      <name val="Arial"/>
      <family val="2"/>
    </font>
    <font>
      <i/>
      <sz val="10"/>
      <color theme="0" tint="-4.9989318521683403E-2"/>
      <name val="Arial"/>
      <family val="2"/>
    </font>
    <font>
      <b/>
      <sz val="24"/>
      <color theme="1"/>
      <name val="Arial"/>
      <family val="2"/>
    </font>
    <font>
      <b/>
      <sz val="14"/>
      <color rgb="FF000000"/>
      <name val="Arial"/>
      <family val="2"/>
    </font>
    <font>
      <sz val="11"/>
      <name val="Arial"/>
      <family val="2"/>
    </font>
    <font>
      <b/>
      <sz val="11"/>
      <color theme="1"/>
      <name val="Arial"/>
      <family val="2"/>
    </font>
    <font>
      <b/>
      <sz val="16"/>
      <color theme="1"/>
      <name val="Arial"/>
      <family val="2"/>
    </font>
    <font>
      <b/>
      <sz val="7"/>
      <color rgb="FF000000"/>
      <name val="Arial"/>
      <family val="2"/>
    </font>
    <font>
      <b/>
      <sz val="12"/>
      <color theme="9"/>
      <name val="Arial"/>
      <family val="2"/>
    </font>
    <font>
      <sz val="12"/>
      <color theme="1"/>
      <name val="Arial"/>
      <family val="2"/>
    </font>
    <font>
      <b/>
      <sz val="12"/>
      <color theme="1"/>
      <name val="Arial"/>
      <family val="2"/>
    </font>
    <font>
      <b/>
      <sz val="18"/>
      <color theme="1"/>
      <name val="Arial"/>
      <family val="2"/>
    </font>
    <font>
      <sz val="14"/>
      <color theme="1"/>
      <name val="Arial"/>
      <family val="2"/>
    </font>
    <font>
      <b/>
      <sz val="14"/>
      <color theme="1"/>
      <name val="Arial"/>
      <family val="2"/>
    </font>
    <font>
      <sz val="16"/>
      <color theme="1"/>
      <name val="Arial"/>
      <family val="2"/>
    </font>
    <font>
      <sz val="11"/>
      <color rgb="FF000000"/>
      <name val="Arial"/>
      <family val="2"/>
    </font>
    <font>
      <sz val="24"/>
      <color rgb="FFFF0000"/>
      <name val="Arial"/>
      <family val="2"/>
    </font>
    <font>
      <sz val="10"/>
      <color rgb="FF000000"/>
      <name val="Tahoma"/>
      <family val="2"/>
    </font>
    <font>
      <b/>
      <sz val="10"/>
      <color rgb="FF000000"/>
      <name val="Tahoma"/>
      <family val="2"/>
    </font>
    <font>
      <b/>
      <sz val="12"/>
      <color theme="4" tint="-0.249977111117893"/>
      <name val="Arial"/>
      <family val="2"/>
    </font>
    <font>
      <b/>
      <sz val="16"/>
      <color theme="4" tint="-0.249977111117893"/>
      <name val="Arial"/>
      <family val="2"/>
    </font>
    <font>
      <sz val="12"/>
      <color rgb="FFFF0000"/>
      <name val="Arial"/>
      <family val="2"/>
    </font>
    <font>
      <sz val="14"/>
      <color rgb="FFFF0000"/>
      <name val="Arial"/>
      <family val="2"/>
    </font>
    <font>
      <sz val="12"/>
      <name val="Arial"/>
      <family val="2"/>
    </font>
    <font>
      <sz val="12"/>
      <color theme="9"/>
      <name val="Arial"/>
      <family val="2"/>
    </font>
    <font>
      <b/>
      <sz val="12"/>
      <color theme="4"/>
      <name val="Arial"/>
      <family val="2"/>
    </font>
    <font>
      <b/>
      <sz val="12"/>
      <color theme="7"/>
      <name val="Arial"/>
      <family val="2"/>
    </font>
    <font>
      <b/>
      <sz val="12"/>
      <color rgb="FFFF0000"/>
      <name val="Arial"/>
      <family val="2"/>
    </font>
    <font>
      <b/>
      <sz val="12"/>
      <color theme="0"/>
      <name val="Arial"/>
      <family val="2"/>
    </font>
    <font>
      <b/>
      <sz val="12"/>
      <color theme="9" tint="-0.249977111117893"/>
      <name val="Arial"/>
      <family val="2"/>
    </font>
    <font>
      <sz val="12"/>
      <color theme="9" tint="-0.249977111117893"/>
      <name val="Arial"/>
      <family val="2"/>
    </font>
    <font>
      <sz val="11"/>
      <color theme="1" tint="0.499984740745262"/>
      <name val="Arial"/>
      <family val="2"/>
    </font>
    <font>
      <u/>
      <sz val="11"/>
      <color theme="10"/>
      <name val="Calibri"/>
      <family val="2"/>
      <scheme val="minor"/>
    </font>
    <font>
      <b/>
      <sz val="12"/>
      <name val="Arial"/>
      <family val="2"/>
    </font>
    <font>
      <u/>
      <sz val="12"/>
      <color theme="10"/>
      <name val="Arial"/>
      <family val="2"/>
    </font>
    <font>
      <sz val="12"/>
      <color theme="1" tint="0.499984740745262"/>
      <name val="Arial"/>
      <family val="2"/>
    </font>
    <font>
      <b/>
      <sz val="12"/>
      <color theme="1" tint="0.499984740745262"/>
      <name val="Arial"/>
      <family val="2"/>
    </font>
    <font>
      <b/>
      <sz val="16"/>
      <color rgb="FFFF0000"/>
      <name val="Arial"/>
      <family val="2"/>
    </font>
    <font>
      <b/>
      <sz val="16"/>
      <color theme="5"/>
      <name val="Arial"/>
      <family val="2"/>
    </font>
    <font>
      <sz val="36"/>
      <color theme="1"/>
      <name val="Arial"/>
      <family val="2"/>
    </font>
    <font>
      <sz val="12"/>
      <color theme="0" tint="-0.499984740745262"/>
      <name val="Arial"/>
      <family val="2"/>
    </font>
    <font>
      <b/>
      <sz val="20"/>
      <color theme="1"/>
      <name val="Arial"/>
      <family val="2"/>
    </font>
    <font>
      <sz val="15"/>
      <color theme="1"/>
      <name val="Arial"/>
      <family val="2"/>
    </font>
    <font>
      <b/>
      <sz val="15"/>
      <color theme="1"/>
      <name val="Arial"/>
      <family val="2"/>
    </font>
  </fonts>
  <fills count="29">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2F2F2"/>
        <bgColor indexed="64"/>
      </patternFill>
    </fill>
    <fill>
      <patternFill patternType="solid">
        <fgColor theme="8" tint="0.79998168889431442"/>
        <bgColor indexed="64"/>
      </patternFill>
    </fill>
    <fill>
      <patternFill patternType="solid">
        <fgColor rgb="FFC0000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7"/>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rgb="FF7030A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BB57"/>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auto="1"/>
      </left>
      <right style="thin">
        <color indexed="64"/>
      </right>
      <top style="thin">
        <color indexed="64"/>
      </top>
      <bottom/>
      <diagonal/>
    </border>
    <border>
      <left/>
      <right/>
      <top style="thin">
        <color rgb="FF000000"/>
      </top>
      <bottom/>
      <diagonal/>
    </border>
    <border>
      <left style="medium">
        <color auto="1"/>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indexed="64"/>
      </top>
      <bottom style="medium">
        <color indexed="64"/>
      </bottom>
      <diagonal/>
    </border>
    <border>
      <left style="thin">
        <color indexed="64"/>
      </left>
      <right/>
      <top style="medium">
        <color indexed="64"/>
      </top>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bottom style="medium">
        <color indexed="64"/>
      </bottom>
      <diagonal/>
    </border>
    <border>
      <left style="thin">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theme="9"/>
      </bottom>
      <diagonal/>
    </border>
    <border>
      <left/>
      <right style="thin">
        <color theme="9"/>
      </right>
      <top style="thin">
        <color theme="9"/>
      </top>
      <bottom/>
      <diagonal/>
    </border>
    <border>
      <left/>
      <right style="thin">
        <color theme="9"/>
      </right>
      <top/>
      <bottom/>
      <diagonal/>
    </border>
    <border>
      <left/>
      <right style="thin">
        <color theme="9"/>
      </right>
      <top/>
      <bottom style="thin">
        <color theme="9"/>
      </bottom>
      <diagonal/>
    </border>
    <border>
      <left/>
      <right style="thin">
        <color theme="4"/>
      </right>
      <top/>
      <bottom/>
      <diagonal/>
    </border>
    <border>
      <left/>
      <right/>
      <top/>
      <bottom style="thin">
        <color theme="4"/>
      </bottom>
      <diagonal/>
    </border>
    <border>
      <left/>
      <right style="thin">
        <color theme="4"/>
      </right>
      <top/>
      <bottom style="thin">
        <color theme="4"/>
      </bottom>
      <diagonal/>
    </border>
    <border>
      <left/>
      <right/>
      <top style="thin">
        <color theme="9"/>
      </top>
      <bottom style="thin">
        <color theme="4"/>
      </bottom>
      <diagonal/>
    </border>
    <border>
      <left/>
      <right style="thin">
        <color theme="7"/>
      </right>
      <top/>
      <bottom/>
      <diagonal/>
    </border>
    <border>
      <left style="thin">
        <color theme="7"/>
      </left>
      <right/>
      <top/>
      <bottom style="thin">
        <color theme="7"/>
      </bottom>
      <diagonal/>
    </border>
    <border>
      <left/>
      <right/>
      <top/>
      <bottom style="thin">
        <color theme="7"/>
      </bottom>
      <diagonal/>
    </border>
    <border>
      <left/>
      <right style="thin">
        <color theme="7"/>
      </right>
      <top style="thin">
        <color theme="4"/>
      </top>
      <bottom/>
      <diagonal/>
    </border>
    <border>
      <left/>
      <right style="thin">
        <color theme="7"/>
      </right>
      <top/>
      <bottom style="thin">
        <color theme="7"/>
      </bottom>
      <diagonal/>
    </border>
    <border>
      <left/>
      <right style="thin">
        <color theme="4"/>
      </right>
      <top style="thin">
        <color theme="4"/>
      </top>
      <bottom/>
      <diagonal/>
    </border>
    <border>
      <left style="thin">
        <color theme="4"/>
      </left>
      <right/>
      <top style="thin">
        <color theme="4"/>
      </top>
      <bottom/>
      <diagonal/>
    </border>
    <border>
      <left style="thin">
        <color theme="4"/>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theme="5" tint="0.39991454817346722"/>
      </left>
      <right style="medium">
        <color theme="5" tint="0.39991454817346722"/>
      </right>
      <top style="medium">
        <color theme="5" tint="0.39991454817346722"/>
      </top>
      <bottom/>
      <diagonal/>
    </border>
    <border>
      <left style="medium">
        <color theme="5" tint="0.39991454817346722"/>
      </left>
      <right style="medium">
        <color theme="5" tint="0.39991454817346722"/>
      </right>
      <top/>
      <bottom/>
      <diagonal/>
    </border>
    <border>
      <left style="medium">
        <color theme="5" tint="0.39991454817346722"/>
      </left>
      <right style="medium">
        <color theme="5" tint="0.39991454817346722"/>
      </right>
      <top/>
      <bottom style="medium">
        <color theme="5" tint="0.39991454817346722"/>
      </bottom>
      <diagonal/>
    </border>
  </borders>
  <cellStyleXfs count="3">
    <xf numFmtId="0" fontId="0" fillId="0" borderId="0"/>
    <xf numFmtId="0" fontId="3" fillId="0" borderId="0"/>
    <xf numFmtId="0" fontId="46" fillId="0" borderId="0" applyNumberFormat="0" applyFill="0" applyBorder="0" applyAlignment="0" applyProtection="0"/>
  </cellStyleXfs>
  <cellXfs count="718">
    <xf numFmtId="0" fontId="0" fillId="0" borderId="0" xfId="0"/>
    <xf numFmtId="0" fontId="0" fillId="0" borderId="0" xfId="0" applyAlignment="1">
      <alignment vertical="top" wrapText="1"/>
    </xf>
    <xf numFmtId="0" fontId="0" fillId="0" borderId="0" xfId="0" applyAlignment="1">
      <alignment vertical="top"/>
    </xf>
    <xf numFmtId="0" fontId="0" fillId="0" borderId="8" xfId="0" applyBorder="1" applyAlignment="1">
      <alignment vertical="top"/>
    </xf>
    <xf numFmtId="0" fontId="0" fillId="0" borderId="8" xfId="0" applyBorder="1" applyAlignment="1">
      <alignment vertical="top" wrapText="1"/>
    </xf>
    <xf numFmtId="0" fontId="0" fillId="0" borderId="10" xfId="0" applyBorder="1"/>
    <xf numFmtId="0" fontId="0" fillId="0" borderId="19" xfId="0" applyBorder="1" applyAlignment="1">
      <alignment vertical="top" wrapText="1"/>
    </xf>
    <xf numFmtId="0" fontId="0" fillId="0" borderId="27" xfId="0" applyBorder="1" applyAlignment="1">
      <alignment vertical="top" wrapText="1"/>
    </xf>
    <xf numFmtId="0" fontId="0" fillId="0" borderId="1" xfId="0" applyBorder="1" applyAlignment="1">
      <alignment vertical="top" wrapText="1"/>
    </xf>
    <xf numFmtId="0" fontId="0" fillId="0" borderId="19" xfId="0" applyBorder="1" applyAlignment="1">
      <alignment vertical="top"/>
    </xf>
    <xf numFmtId="0" fontId="0" fillId="0" borderId="1" xfId="0" applyBorder="1" applyAlignment="1">
      <alignment vertical="top"/>
    </xf>
    <xf numFmtId="0" fontId="1" fillId="0" borderId="1" xfId="0" applyFont="1" applyBorder="1" applyAlignment="1">
      <alignment vertical="top" wrapText="1"/>
    </xf>
    <xf numFmtId="0" fontId="0" fillId="0" borderId="24" xfId="0" applyBorder="1" applyAlignment="1">
      <alignment vertical="top"/>
    </xf>
    <xf numFmtId="0" fontId="1" fillId="0" borderId="5" xfId="0" applyFont="1" applyBorder="1" applyAlignment="1">
      <alignment vertical="top" wrapText="1"/>
    </xf>
    <xf numFmtId="0" fontId="0" fillId="0" borderId="28" xfId="0" applyBorder="1" applyAlignment="1">
      <alignment vertical="top" wrapText="1"/>
    </xf>
    <xf numFmtId="0" fontId="0" fillId="0" borderId="31" xfId="0" applyBorder="1" applyAlignment="1">
      <alignment vertical="top"/>
    </xf>
    <xf numFmtId="0" fontId="0" fillId="0" borderId="2" xfId="0" applyBorder="1" applyAlignment="1">
      <alignment vertical="top"/>
    </xf>
    <xf numFmtId="0" fontId="0" fillId="0" borderId="25" xfId="0" applyBorder="1" applyAlignment="1">
      <alignment vertical="top"/>
    </xf>
    <xf numFmtId="0" fontId="1" fillId="0" borderId="24" xfId="0" applyFont="1" applyBorder="1" applyAlignment="1">
      <alignment vertical="top"/>
    </xf>
    <xf numFmtId="0" fontId="1" fillId="0" borderId="0" xfId="0" applyFont="1" applyAlignment="1">
      <alignment vertical="top"/>
    </xf>
    <xf numFmtId="0" fontId="0" fillId="0" borderId="28" xfId="0" applyBorder="1" applyAlignment="1">
      <alignment vertical="top"/>
    </xf>
    <xf numFmtId="1" fontId="0" fillId="0" borderId="0" xfId="0" applyNumberFormat="1" applyAlignment="1">
      <alignment horizontal="right" vertical="top"/>
    </xf>
    <xf numFmtId="0" fontId="0" fillId="0" borderId="1" xfId="0" applyBorder="1" applyAlignment="1">
      <alignment horizontal="left" vertical="top"/>
    </xf>
    <xf numFmtId="0" fontId="1" fillId="0" borderId="28" xfId="0" applyFont="1" applyBorder="1" applyAlignment="1">
      <alignment horizontal="left" vertical="top" wrapText="1"/>
    </xf>
    <xf numFmtId="0" fontId="0" fillId="0" borderId="4" xfId="0" applyBorder="1" applyAlignment="1">
      <alignment vertical="top"/>
    </xf>
    <xf numFmtId="0" fontId="0" fillId="0" borderId="5" xfId="0" applyBorder="1" applyAlignment="1">
      <alignment vertical="top"/>
    </xf>
    <xf numFmtId="0" fontId="0" fillId="0" borderId="2" xfId="0" applyBorder="1" applyAlignment="1">
      <alignment vertical="top" wrapText="1"/>
    </xf>
    <xf numFmtId="0" fontId="1" fillId="0" borderId="28" xfId="0" applyFont="1" applyBorder="1" applyAlignment="1">
      <alignment vertical="top" wrapText="1"/>
    </xf>
    <xf numFmtId="0" fontId="0" fillId="5" borderId="28" xfId="0" applyFill="1" applyBorder="1" applyAlignment="1">
      <alignment vertical="top"/>
    </xf>
    <xf numFmtId="0" fontId="1" fillId="0" borderId="28" xfId="0" applyFont="1" applyBorder="1" applyAlignment="1">
      <alignment vertical="top"/>
    </xf>
    <xf numFmtId="0" fontId="0" fillId="0" borderId="4" xfId="0" applyBorder="1" applyAlignment="1">
      <alignment vertical="top" wrapText="1"/>
    </xf>
    <xf numFmtId="49" fontId="0" fillId="0" borderId="29" xfId="0" applyNumberFormat="1" applyBorder="1" applyAlignment="1">
      <alignment vertical="top" wrapText="1"/>
    </xf>
    <xf numFmtId="0" fontId="0" fillId="0" borderId="26" xfId="0" applyBorder="1" applyAlignment="1">
      <alignment vertical="top"/>
    </xf>
    <xf numFmtId="0" fontId="0" fillId="0" borderId="29" xfId="0" applyBorder="1" applyAlignment="1">
      <alignment vertical="top"/>
    </xf>
    <xf numFmtId="0" fontId="0" fillId="0" borderId="3" xfId="0" applyBorder="1" applyAlignment="1">
      <alignment vertical="top" wrapText="1"/>
    </xf>
    <xf numFmtId="0" fontId="0" fillId="3" borderId="1" xfId="0" applyFill="1" applyBorder="1" applyAlignment="1">
      <alignment vertical="top"/>
    </xf>
    <xf numFmtId="0" fontId="0" fillId="0" borderId="32" xfId="0" applyBorder="1" applyAlignment="1">
      <alignment vertical="top"/>
    </xf>
    <xf numFmtId="49" fontId="0" fillId="0" borderId="33" xfId="0" applyNumberFormat="1" applyBorder="1" applyAlignment="1">
      <alignment vertical="top" wrapText="1"/>
    </xf>
    <xf numFmtId="0" fontId="0" fillId="0" borderId="10" xfId="0" applyBorder="1" applyAlignment="1">
      <alignment vertical="top"/>
    </xf>
    <xf numFmtId="0" fontId="0" fillId="0" borderId="14" xfId="0" applyBorder="1" applyAlignment="1">
      <alignment vertical="top"/>
    </xf>
    <xf numFmtId="0" fontId="0" fillId="0" borderId="5" xfId="0" applyBorder="1" applyAlignment="1">
      <alignment vertical="top" wrapText="1"/>
    </xf>
    <xf numFmtId="0" fontId="0" fillId="0" borderId="31" xfId="0" applyBorder="1" applyAlignment="1">
      <alignment vertical="top" wrapText="1"/>
    </xf>
    <xf numFmtId="0" fontId="0" fillId="0" borderId="17" xfId="0" applyBorder="1" applyAlignment="1">
      <alignment vertical="top" wrapText="1"/>
    </xf>
    <xf numFmtId="49" fontId="1" fillId="0" borderId="27" xfId="0" applyNumberFormat="1"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0" fillId="0" borderId="27" xfId="0" applyBorder="1" applyAlignment="1">
      <alignment vertical="top"/>
    </xf>
    <xf numFmtId="0" fontId="0" fillId="5" borderId="31" xfId="0" applyFill="1" applyBorder="1" applyAlignment="1">
      <alignment vertical="top"/>
    </xf>
    <xf numFmtId="0" fontId="0" fillId="0" borderId="14" xfId="0" applyBorder="1" applyAlignment="1">
      <alignment vertical="top" wrapText="1"/>
    </xf>
    <xf numFmtId="49" fontId="0" fillId="0" borderId="2" xfId="0" applyNumberFormat="1" applyBorder="1" applyAlignment="1">
      <alignment vertical="top" wrapText="1"/>
    </xf>
    <xf numFmtId="0" fontId="0" fillId="3" borderId="14" xfId="0" applyFill="1" applyBorder="1" applyAlignment="1">
      <alignment vertical="top"/>
    </xf>
    <xf numFmtId="0" fontId="0" fillId="0" borderId="5" xfId="0" applyBorder="1" applyAlignment="1">
      <alignment horizontal="center" vertical="top"/>
    </xf>
    <xf numFmtId="0" fontId="2" fillId="0" borderId="0" xfId="0" applyFont="1" applyAlignment="1">
      <alignment vertical="top"/>
    </xf>
    <xf numFmtId="0" fontId="0" fillId="0" borderId="4" xfId="0" applyBorder="1" applyAlignment="1">
      <alignment horizontal="center" vertical="top"/>
    </xf>
    <xf numFmtId="0" fontId="0" fillId="0" borderId="30" xfId="0" applyBorder="1" applyAlignment="1">
      <alignment vertical="top"/>
    </xf>
    <xf numFmtId="0" fontId="0" fillId="0" borderId="30" xfId="0" applyBorder="1" applyAlignment="1">
      <alignment vertical="top" wrapText="1"/>
    </xf>
    <xf numFmtId="0" fontId="0" fillId="0" borderId="0" xfId="0" applyAlignment="1">
      <alignment horizontal="center" vertical="top"/>
    </xf>
    <xf numFmtId="1" fontId="0" fillId="0" borderId="10" xfId="0" applyNumberFormat="1" applyBorder="1" applyAlignment="1">
      <alignment vertical="top"/>
    </xf>
    <xf numFmtId="1" fontId="0" fillId="0" borderId="2" xfId="0" applyNumberFormat="1" applyBorder="1" applyAlignment="1">
      <alignment vertical="top"/>
    </xf>
    <xf numFmtId="1" fontId="0" fillId="0" borderId="19" xfId="0" applyNumberFormat="1" applyBorder="1" applyAlignment="1">
      <alignment vertical="top"/>
    </xf>
    <xf numFmtId="0" fontId="0" fillId="0" borderId="1" xfId="0" applyBorder="1" applyAlignment="1">
      <alignment horizontal="left" vertical="top" wrapText="1"/>
    </xf>
    <xf numFmtId="164" fontId="0" fillId="0" borderId="1" xfId="0" applyNumberFormat="1" applyBorder="1" applyAlignment="1">
      <alignment vertical="top"/>
    </xf>
    <xf numFmtId="0" fontId="0" fillId="0" borderId="23" xfId="0" applyBorder="1" applyAlignment="1">
      <alignment horizontal="left" vertical="top" wrapText="1"/>
    </xf>
    <xf numFmtId="164" fontId="0" fillId="0" borderId="2" xfId="0" applyNumberFormat="1" applyBorder="1" applyAlignment="1">
      <alignment horizontal="right" vertical="top"/>
    </xf>
    <xf numFmtId="164" fontId="0" fillId="0" borderId="0" xfId="0" applyNumberFormat="1" applyAlignment="1">
      <alignment horizontal="right" vertical="top"/>
    </xf>
    <xf numFmtId="1" fontId="0" fillId="0" borderId="14" xfId="0" applyNumberFormat="1" applyBorder="1" applyAlignment="1">
      <alignment horizontal="right" vertical="top"/>
    </xf>
    <xf numFmtId="1" fontId="0" fillId="0" borderId="2" xfId="0" applyNumberFormat="1" applyBorder="1" applyAlignment="1">
      <alignment horizontal="right" vertical="top"/>
    </xf>
    <xf numFmtId="1" fontId="0" fillId="0" borderId="17" xfId="0" applyNumberFormat="1" applyBorder="1" applyAlignment="1">
      <alignment vertical="top"/>
    </xf>
    <xf numFmtId="1" fontId="0" fillId="0" borderId="7" xfId="0" applyNumberFormat="1" applyBorder="1" applyAlignment="1">
      <alignment vertical="top"/>
    </xf>
    <xf numFmtId="0" fontId="0" fillId="0" borderId="17" xfId="0" applyBorder="1" applyAlignment="1">
      <alignment vertical="top"/>
    </xf>
    <xf numFmtId="0" fontId="0" fillId="0" borderId="43" xfId="0" applyBorder="1" applyAlignment="1">
      <alignment vertical="top" wrapText="1"/>
    </xf>
    <xf numFmtId="2" fontId="0" fillId="0" borderId="41" xfId="0" applyNumberFormat="1" applyBorder="1" applyAlignment="1">
      <alignment vertical="top"/>
    </xf>
    <xf numFmtId="2" fontId="0" fillId="0" borderId="18" xfId="0" applyNumberFormat="1" applyBorder="1" applyAlignment="1">
      <alignment vertical="top"/>
    </xf>
    <xf numFmtId="1" fontId="0" fillId="0" borderId="8" xfId="0" applyNumberFormat="1" applyBorder="1" applyAlignment="1">
      <alignment vertical="top"/>
    </xf>
    <xf numFmtId="0" fontId="0" fillId="0" borderId="37" xfId="0" applyBorder="1" applyAlignment="1">
      <alignment vertical="top"/>
    </xf>
    <xf numFmtId="49" fontId="0" fillId="0" borderId="17" xfId="0" applyNumberFormat="1" applyBorder="1" applyAlignment="1">
      <alignment vertical="top" wrapText="1"/>
    </xf>
    <xf numFmtId="49" fontId="0" fillId="0" borderId="4" xfId="0" applyNumberFormat="1" applyBorder="1" applyAlignment="1">
      <alignment vertical="top" wrapText="1"/>
    </xf>
    <xf numFmtId="0" fontId="0" fillId="3" borderId="4" xfId="0" applyFill="1" applyBorder="1" applyAlignment="1">
      <alignment vertical="top"/>
    </xf>
    <xf numFmtId="164" fontId="0" fillId="0" borderId="17" xfId="0" applyNumberFormat="1" applyBorder="1" applyAlignment="1">
      <alignment horizontal="right" vertical="top"/>
    </xf>
    <xf numFmtId="164" fontId="0" fillId="0" borderId="14" xfId="0" applyNumberFormat="1" applyBorder="1" applyAlignment="1">
      <alignment horizontal="right" vertical="top"/>
    </xf>
    <xf numFmtId="0" fontId="0" fillId="0" borderId="39" xfId="0" applyBorder="1" applyAlignment="1">
      <alignment horizontal="center" vertical="top"/>
    </xf>
    <xf numFmtId="0" fontId="0" fillId="0" borderId="45" xfId="0" applyBorder="1" applyAlignment="1">
      <alignment horizontal="left" vertical="top"/>
    </xf>
    <xf numFmtId="0" fontId="0" fillId="0" borderId="39" xfId="0" applyBorder="1" applyAlignment="1">
      <alignment horizontal="left" vertical="top" wrapText="1"/>
    </xf>
    <xf numFmtId="0" fontId="0" fillId="0" borderId="46" xfId="0" applyBorder="1" applyAlignment="1">
      <alignment horizontal="left" vertical="top" wrapText="1"/>
    </xf>
    <xf numFmtId="0" fontId="0" fillId="0" borderId="46" xfId="0" applyBorder="1" applyAlignment="1">
      <alignment vertical="top" wrapText="1"/>
    </xf>
    <xf numFmtId="0" fontId="0" fillId="0" borderId="44" xfId="0" applyBorder="1" applyAlignment="1">
      <alignment vertical="top" wrapText="1"/>
    </xf>
    <xf numFmtId="1" fontId="0" fillId="0" borderId="38" xfId="0" applyNumberFormat="1" applyBorder="1" applyAlignment="1">
      <alignment horizontal="right" vertical="top"/>
    </xf>
    <xf numFmtId="1" fontId="0" fillId="0" borderId="44" xfId="0" applyNumberFormat="1" applyBorder="1" applyAlignment="1">
      <alignment vertical="top"/>
    </xf>
    <xf numFmtId="164" fontId="0" fillId="0" borderId="44" xfId="0" applyNumberFormat="1" applyBorder="1" applyAlignment="1">
      <alignment vertical="top"/>
    </xf>
    <xf numFmtId="0" fontId="0" fillId="0" borderId="38" xfId="0" applyBorder="1" applyAlignment="1">
      <alignment vertical="top"/>
    </xf>
    <xf numFmtId="0" fontId="0" fillId="0" borderId="39" xfId="0" applyBorder="1" applyAlignment="1">
      <alignment vertical="top"/>
    </xf>
    <xf numFmtId="0" fontId="0" fillId="0" borderId="46" xfId="0" applyBorder="1" applyAlignment="1">
      <alignment vertical="top"/>
    </xf>
    <xf numFmtId="0" fontId="0" fillId="0" borderId="11" xfId="0" applyBorder="1" applyAlignment="1">
      <alignment vertical="top" wrapText="1"/>
    </xf>
    <xf numFmtId="0" fontId="0" fillId="5" borderId="4" xfId="0" applyFill="1" applyBorder="1" applyAlignment="1">
      <alignment vertical="top"/>
    </xf>
    <xf numFmtId="2" fontId="0" fillId="0" borderId="8" xfId="0" applyNumberFormat="1" applyBorder="1" applyAlignment="1">
      <alignment vertical="top"/>
    </xf>
    <xf numFmtId="0" fontId="0" fillId="0" borderId="21" xfId="0" applyBorder="1" applyAlignment="1">
      <alignment vertical="top"/>
    </xf>
    <xf numFmtId="0" fontId="0" fillId="0" borderId="6" xfId="0" applyBorder="1" applyAlignment="1">
      <alignment vertical="top" wrapText="1"/>
    </xf>
    <xf numFmtId="0" fontId="0" fillId="0" borderId="6" xfId="0" applyBorder="1" applyAlignment="1">
      <alignment vertical="top"/>
    </xf>
    <xf numFmtId="0" fontId="1" fillId="0" borderId="21" xfId="0" applyFont="1" applyBorder="1" applyAlignment="1">
      <alignment vertical="top" wrapText="1"/>
    </xf>
    <xf numFmtId="0" fontId="0" fillId="0" borderId="38" xfId="0" applyBorder="1" applyAlignment="1">
      <alignment horizontal="center" vertical="top"/>
    </xf>
    <xf numFmtId="0" fontId="0" fillId="0" borderId="6" xfId="0" applyBorder="1" applyAlignment="1">
      <alignment horizontal="center" vertical="top"/>
    </xf>
    <xf numFmtId="164" fontId="0" fillId="0" borderId="19" xfId="0" applyNumberFormat="1" applyBorder="1" applyAlignment="1">
      <alignment horizontal="right" vertical="top"/>
    </xf>
    <xf numFmtId="0" fontId="0" fillId="0" borderId="45" xfId="0" applyBorder="1" applyAlignment="1">
      <alignment vertical="top" wrapText="1"/>
    </xf>
    <xf numFmtId="0" fontId="0" fillId="0" borderId="39" xfId="0" applyBorder="1" applyAlignment="1">
      <alignment vertical="top" wrapText="1"/>
    </xf>
    <xf numFmtId="0" fontId="0" fillId="0" borderId="47" xfId="0" applyBorder="1" applyAlignment="1">
      <alignment vertical="top"/>
    </xf>
    <xf numFmtId="0" fontId="0" fillId="0" borderId="36" xfId="0" applyBorder="1" applyAlignment="1">
      <alignment vertical="top"/>
    </xf>
    <xf numFmtId="0" fontId="0" fillId="0" borderId="3" xfId="0" applyBorder="1" applyAlignment="1">
      <alignment vertical="top"/>
    </xf>
    <xf numFmtId="164" fontId="0" fillId="0" borderId="15" xfId="0" applyNumberFormat="1" applyBorder="1" applyAlignment="1">
      <alignment vertical="top"/>
    </xf>
    <xf numFmtId="164" fontId="4" fillId="7" borderId="0" xfId="0" applyNumberFormat="1" applyFont="1" applyFill="1" applyAlignment="1">
      <alignment vertical="top"/>
    </xf>
    <xf numFmtId="0" fontId="0" fillId="4" borderId="2" xfId="0" applyFill="1" applyBorder="1" applyAlignment="1">
      <alignment horizontal="left" vertical="top" wrapText="1"/>
    </xf>
    <xf numFmtId="164" fontId="0" fillId="4" borderId="2" xfId="0" applyNumberFormat="1" applyFill="1" applyBorder="1" applyAlignment="1">
      <alignment vertical="top"/>
    </xf>
    <xf numFmtId="0" fontId="0" fillId="4" borderId="44" xfId="0" applyFill="1" applyBorder="1" applyAlignment="1">
      <alignment vertical="top"/>
    </xf>
    <xf numFmtId="1" fontId="0" fillId="0" borderId="1" xfId="0" applyNumberFormat="1" applyBorder="1" applyAlignment="1">
      <alignment horizontal="left" vertical="top" wrapText="1"/>
    </xf>
    <xf numFmtId="1" fontId="0" fillId="0" borderId="1" xfId="0" applyNumberFormat="1" applyBorder="1" applyAlignment="1">
      <alignment vertical="top" wrapText="1"/>
    </xf>
    <xf numFmtId="1" fontId="0" fillId="0" borderId="1" xfId="0" applyNumberFormat="1" applyBorder="1" applyAlignment="1">
      <alignment horizontal="right" vertical="top" wrapText="1"/>
    </xf>
    <xf numFmtId="1" fontId="0" fillId="0" borderId="4" xfId="0" applyNumberFormat="1" applyBorder="1" applyAlignment="1">
      <alignment vertical="top" wrapText="1"/>
    </xf>
    <xf numFmtId="1" fontId="0" fillId="0" borderId="4" xfId="0" applyNumberFormat="1" applyBorder="1" applyAlignment="1">
      <alignment horizontal="right" vertical="top" wrapText="1"/>
    </xf>
    <xf numFmtId="1" fontId="0" fillId="0" borderId="39" xfId="0" applyNumberFormat="1" applyBorder="1" applyAlignment="1">
      <alignment vertical="top" wrapText="1"/>
    </xf>
    <xf numFmtId="1" fontId="0" fillId="0" borderId="5" xfId="0" applyNumberFormat="1" applyBorder="1" applyAlignment="1">
      <alignment vertical="top" wrapText="1"/>
    </xf>
    <xf numFmtId="1" fontId="0" fillId="0" borderId="5" xfId="0" applyNumberFormat="1" applyBorder="1" applyAlignment="1">
      <alignment horizontal="right" vertical="top" wrapText="1"/>
    </xf>
    <xf numFmtId="1" fontId="0" fillId="0" borderId="6" xfId="0" applyNumberFormat="1" applyBorder="1" applyAlignment="1">
      <alignment vertical="top" wrapText="1"/>
    </xf>
    <xf numFmtId="1" fontId="0" fillId="0" borderId="6" xfId="0" applyNumberFormat="1" applyBorder="1" applyAlignment="1">
      <alignment horizontal="right" vertical="top" wrapText="1"/>
    </xf>
    <xf numFmtId="1" fontId="0" fillId="0" borderId="0" xfId="0" applyNumberFormat="1" applyAlignment="1">
      <alignment horizontal="right" vertical="top" wrapText="1"/>
    </xf>
    <xf numFmtId="1" fontId="0" fillId="0" borderId="0" xfId="0" applyNumberFormat="1" applyAlignment="1">
      <alignment vertical="top" wrapText="1"/>
    </xf>
    <xf numFmtId="0" fontId="0" fillId="0" borderId="37" xfId="0" applyBorder="1" applyAlignment="1">
      <alignment vertical="top" wrapText="1"/>
    </xf>
    <xf numFmtId="0" fontId="0" fillId="0" borderId="41" xfId="0" applyBorder="1" applyAlignment="1">
      <alignment vertical="top" wrapText="1"/>
    </xf>
    <xf numFmtId="0" fontId="0" fillId="0" borderId="38" xfId="0" applyBorder="1" applyAlignment="1">
      <alignment vertical="top" wrapText="1"/>
    </xf>
    <xf numFmtId="0" fontId="0" fillId="0" borderId="40" xfId="0" applyBorder="1" applyAlignment="1">
      <alignment vertical="top" wrapText="1"/>
    </xf>
    <xf numFmtId="1" fontId="0" fillId="0" borderId="40" xfId="0" applyNumberFormat="1" applyBorder="1" applyAlignment="1">
      <alignment vertical="top" wrapText="1"/>
    </xf>
    <xf numFmtId="1" fontId="0" fillId="0" borderId="14" xfId="0" applyNumberFormat="1" applyBorder="1" applyAlignment="1">
      <alignment vertical="top" wrapText="1"/>
    </xf>
    <xf numFmtId="1" fontId="0" fillId="0" borderId="41" xfId="0" applyNumberFormat="1" applyBorder="1" applyAlignment="1">
      <alignment vertical="top" wrapText="1"/>
    </xf>
    <xf numFmtId="1" fontId="0" fillId="0" borderId="17" xfId="0" applyNumberFormat="1" applyBorder="1" applyAlignment="1">
      <alignment vertical="top" wrapText="1"/>
    </xf>
    <xf numFmtId="1" fontId="0" fillId="0" borderId="18" xfId="0" applyNumberFormat="1" applyBorder="1" applyAlignment="1">
      <alignment vertical="top" wrapText="1"/>
    </xf>
    <xf numFmtId="1" fontId="0" fillId="0" borderId="19" xfId="0" applyNumberFormat="1" applyBorder="1" applyAlignment="1">
      <alignment vertical="top" wrapText="1"/>
    </xf>
    <xf numFmtId="0" fontId="0" fillId="4" borderId="37" xfId="0" applyFill="1" applyBorder="1" applyAlignment="1">
      <alignment vertical="top" wrapText="1"/>
    </xf>
    <xf numFmtId="1" fontId="0" fillId="4" borderId="37" xfId="0" applyNumberFormat="1" applyFill="1" applyBorder="1" applyAlignment="1">
      <alignment vertical="top" wrapText="1"/>
    </xf>
    <xf numFmtId="0" fontId="0" fillId="4" borderId="38" xfId="0" applyFill="1" applyBorder="1" applyAlignment="1">
      <alignment vertical="top" wrapText="1"/>
    </xf>
    <xf numFmtId="1" fontId="4" fillId="7" borderId="8" xfId="0" applyNumberFormat="1" applyFont="1" applyFill="1" applyBorder="1" applyAlignment="1">
      <alignment vertical="top" wrapText="1"/>
    </xf>
    <xf numFmtId="0" fontId="0" fillId="0" borderId="0" xfId="0" applyAlignment="1">
      <alignment horizontal="right" vertical="top"/>
    </xf>
    <xf numFmtId="0" fontId="0" fillId="0" borderId="42" xfId="0" applyBorder="1" applyAlignment="1">
      <alignment horizontal="right" vertical="top"/>
    </xf>
    <xf numFmtId="0" fontId="0" fillId="0" borderId="1" xfId="0" applyBorder="1" applyAlignment="1">
      <alignment horizontal="right" vertical="top"/>
    </xf>
    <xf numFmtId="0" fontId="0" fillId="0" borderId="4" xfId="0" applyBorder="1" applyAlignment="1">
      <alignment horizontal="right" vertical="top"/>
    </xf>
    <xf numFmtId="0" fontId="0" fillId="0" borderId="46" xfId="0" applyBorder="1" applyAlignment="1">
      <alignment horizontal="right" vertical="top" wrapText="1"/>
    </xf>
    <xf numFmtId="0" fontId="0" fillId="0" borderId="5" xfId="0" applyBorder="1" applyAlignment="1">
      <alignment horizontal="right" vertical="top"/>
    </xf>
    <xf numFmtId="0" fontId="0" fillId="0" borderId="31" xfId="0" applyBorder="1" applyAlignment="1">
      <alignment horizontal="right" vertical="top"/>
    </xf>
    <xf numFmtId="0" fontId="0" fillId="0" borderId="27" xfId="0" applyBorder="1" applyAlignment="1">
      <alignment horizontal="right" vertical="top"/>
    </xf>
    <xf numFmtId="0" fontId="0" fillId="0" borderId="39" xfId="0" applyBorder="1" applyAlignment="1">
      <alignment horizontal="right" vertical="top" wrapText="1"/>
    </xf>
    <xf numFmtId="1" fontId="0" fillId="0" borderId="37" xfId="0" applyNumberFormat="1" applyBorder="1" applyAlignment="1">
      <alignment horizontal="center" vertical="top" wrapText="1"/>
    </xf>
    <xf numFmtId="1" fontId="0" fillId="2" borderId="37" xfId="0" applyNumberFormat="1" applyFill="1" applyBorder="1" applyAlignment="1">
      <alignment horizontal="center" vertical="top" wrapText="1"/>
    </xf>
    <xf numFmtId="49" fontId="0" fillId="0" borderId="3" xfId="0" applyNumberFormat="1" applyBorder="1" applyAlignment="1">
      <alignment horizontal="center" vertical="top"/>
    </xf>
    <xf numFmtId="1" fontId="0" fillId="0" borderId="3" xfId="0" applyNumberFormat="1" applyBorder="1" applyAlignment="1">
      <alignment horizontal="center" vertical="top"/>
    </xf>
    <xf numFmtId="1" fontId="0" fillId="0" borderId="23" xfId="0" applyNumberFormat="1" applyBorder="1" applyAlignment="1">
      <alignment horizontal="center" vertical="top"/>
    </xf>
    <xf numFmtId="1" fontId="0" fillId="3" borderId="1" xfId="0" applyNumberFormat="1" applyFill="1" applyBorder="1" applyAlignment="1">
      <alignment horizontal="center" vertical="top"/>
    </xf>
    <xf numFmtId="1" fontId="0" fillId="0" borderId="4" xfId="0" applyNumberFormat="1" applyBorder="1" applyAlignment="1">
      <alignment horizontal="center" vertical="top"/>
    </xf>
    <xf numFmtId="1" fontId="0" fillId="3" borderId="4" xfId="0" applyNumberFormat="1" applyFill="1" applyBorder="1" applyAlignment="1">
      <alignment horizontal="center" vertical="top"/>
    </xf>
    <xf numFmtId="1" fontId="0" fillId="0" borderId="0" xfId="0" applyNumberFormat="1" applyAlignment="1">
      <alignment horizontal="center" vertical="top"/>
    </xf>
    <xf numFmtId="1" fontId="0" fillId="2" borderId="41" xfId="0" applyNumberFormat="1" applyFill="1" applyBorder="1" applyAlignment="1">
      <alignment horizontal="center" vertical="top" wrapText="1"/>
    </xf>
    <xf numFmtId="1" fontId="0" fillId="2" borderId="38" xfId="0" applyNumberFormat="1" applyFill="1" applyBorder="1" applyAlignment="1">
      <alignment horizontal="center" vertical="top" wrapText="1"/>
    </xf>
    <xf numFmtId="1" fontId="0" fillId="0" borderId="39" xfId="0" applyNumberFormat="1" applyBorder="1" applyAlignment="1">
      <alignment horizontal="center" vertical="top"/>
    </xf>
    <xf numFmtId="1" fontId="0" fillId="2" borderId="18" xfId="0" applyNumberFormat="1" applyFill="1" applyBorder="1" applyAlignment="1">
      <alignment horizontal="center" vertical="top" wrapText="1"/>
    </xf>
    <xf numFmtId="1" fontId="0" fillId="0" borderId="6" xfId="0" applyNumberFormat="1" applyBorder="1" applyAlignment="1">
      <alignment horizontal="center" vertical="top"/>
    </xf>
    <xf numFmtId="1" fontId="0" fillId="3" borderId="6" xfId="0" applyNumberFormat="1" applyFill="1" applyBorder="1" applyAlignment="1">
      <alignment horizontal="center" vertical="top"/>
    </xf>
    <xf numFmtId="1" fontId="0" fillId="2" borderId="40" xfId="0" applyNumberFormat="1" applyFill="1" applyBorder="1" applyAlignment="1">
      <alignment horizontal="center" vertical="top" wrapText="1"/>
    </xf>
    <xf numFmtId="1" fontId="0" fillId="3" borderId="5" xfId="0" applyNumberFormat="1" applyFill="1" applyBorder="1" applyAlignment="1">
      <alignment horizontal="center" vertical="top"/>
    </xf>
    <xf numFmtId="1" fontId="0" fillId="0" borderId="8" xfId="0" applyNumberFormat="1" applyBorder="1" applyAlignment="1">
      <alignment horizontal="center" vertical="top" wrapText="1"/>
    </xf>
    <xf numFmtId="1" fontId="0" fillId="6" borderId="37" xfId="0" applyNumberFormat="1" applyFill="1" applyBorder="1" applyAlignment="1">
      <alignment horizontal="center" vertical="top" wrapText="1"/>
    </xf>
    <xf numFmtId="1" fontId="0" fillId="6" borderId="41" xfId="0" applyNumberFormat="1" applyFill="1" applyBorder="1" applyAlignment="1">
      <alignment horizontal="center" vertical="top" wrapText="1"/>
    </xf>
    <xf numFmtId="1" fontId="0" fillId="6" borderId="38" xfId="0" applyNumberFormat="1" applyFill="1" applyBorder="1" applyAlignment="1">
      <alignment horizontal="center" vertical="top" wrapText="1"/>
    </xf>
    <xf numFmtId="1" fontId="0" fillId="6" borderId="18" xfId="0" applyNumberFormat="1" applyFill="1" applyBorder="1" applyAlignment="1">
      <alignment horizontal="center" vertical="top" wrapText="1"/>
    </xf>
    <xf numFmtId="1" fontId="0" fillId="6" borderId="40" xfId="0" applyNumberFormat="1" applyFill="1" applyBorder="1" applyAlignment="1">
      <alignment horizontal="center" vertical="top" wrapText="1"/>
    </xf>
    <xf numFmtId="0" fontId="0" fillId="0" borderId="23" xfId="0" applyBorder="1" applyAlignment="1">
      <alignment vertical="top"/>
    </xf>
    <xf numFmtId="0" fontId="0" fillId="0" borderId="0" xfId="0" applyBorder="1" applyAlignment="1">
      <alignment vertical="top"/>
    </xf>
    <xf numFmtId="0" fontId="0" fillId="0" borderId="10" xfId="0" applyBorder="1" applyAlignment="1">
      <alignment vertical="top" wrapText="1"/>
    </xf>
    <xf numFmtId="0" fontId="0" fillId="4" borderId="1" xfId="0" applyFill="1" applyBorder="1" applyAlignment="1">
      <alignment vertical="top"/>
    </xf>
    <xf numFmtId="0" fontId="0" fillId="4" borderId="0" xfId="0" applyFill="1" applyAlignment="1">
      <alignment vertical="top"/>
    </xf>
    <xf numFmtId="0" fontId="0" fillId="0" borderId="49" xfId="0" applyBorder="1" applyAlignment="1">
      <alignment vertical="top" wrapText="1"/>
    </xf>
    <xf numFmtId="0" fontId="0" fillId="0" borderId="34" xfId="0" applyBorder="1" applyAlignment="1">
      <alignment horizontal="left" vertical="top" wrapText="1"/>
    </xf>
    <xf numFmtId="0" fontId="0" fillId="0" borderId="49" xfId="0" applyBorder="1" applyAlignment="1">
      <alignment horizontal="left" vertical="top"/>
    </xf>
    <xf numFmtId="0" fontId="0" fillId="0" borderId="34" xfId="0" applyBorder="1" applyAlignment="1">
      <alignment vertical="top"/>
    </xf>
    <xf numFmtId="0" fontId="0" fillId="0" borderId="49" xfId="0" applyBorder="1" applyAlignment="1">
      <alignment vertical="top"/>
    </xf>
    <xf numFmtId="0" fontId="0" fillId="0" borderId="50" xfId="0" applyBorder="1" applyAlignment="1">
      <alignment vertical="top" wrapText="1"/>
    </xf>
    <xf numFmtId="0" fontId="0" fillId="4" borderId="2" xfId="0" applyFill="1" applyBorder="1" applyAlignment="1">
      <alignment vertical="top"/>
    </xf>
    <xf numFmtId="0" fontId="1" fillId="0" borderId="19" xfId="0" applyFont="1" applyFill="1" applyBorder="1" applyAlignment="1">
      <alignment vertical="top"/>
    </xf>
    <xf numFmtId="0" fontId="1" fillId="0" borderId="0" xfId="0" applyFont="1" applyFill="1" applyAlignment="1">
      <alignment vertical="top" wrapText="1"/>
    </xf>
    <xf numFmtId="0" fontId="4" fillId="7" borderId="0" xfId="0" applyFont="1" applyFill="1"/>
    <xf numFmtId="0" fontId="0" fillId="0" borderId="0" xfId="0" applyFill="1"/>
    <xf numFmtId="0" fontId="0" fillId="0" borderId="0" xfId="0" applyBorder="1"/>
    <xf numFmtId="0" fontId="0" fillId="12" borderId="1" xfId="0" applyFill="1" applyBorder="1"/>
    <xf numFmtId="0" fontId="0" fillId="11" borderId="1" xfId="0" applyFill="1" applyBorder="1" applyAlignment="1">
      <alignment vertical="top"/>
    </xf>
    <xf numFmtId="49" fontId="0" fillId="0" borderId="27" xfId="0" applyNumberFormat="1" applyBorder="1" applyAlignment="1">
      <alignment vertical="top" wrapText="1"/>
    </xf>
    <xf numFmtId="1" fontId="0" fillId="4" borderId="40" xfId="0" applyNumberFormat="1" applyFill="1" applyBorder="1" applyAlignment="1">
      <alignment vertical="top" wrapText="1"/>
    </xf>
    <xf numFmtId="164" fontId="0" fillId="4" borderId="14" xfId="0" applyNumberFormat="1" applyFill="1" applyBorder="1" applyAlignment="1">
      <alignment vertical="top"/>
    </xf>
    <xf numFmtId="0" fontId="0" fillId="0" borderId="12" xfId="0" applyBorder="1" applyAlignment="1">
      <alignment vertical="top"/>
    </xf>
    <xf numFmtId="164" fontId="0" fillId="0" borderId="5" xfId="0" applyNumberFormat="1" applyBorder="1" applyAlignment="1">
      <alignment vertical="top"/>
    </xf>
    <xf numFmtId="0" fontId="0" fillId="0" borderId="51" xfId="0" applyBorder="1" applyAlignment="1">
      <alignment vertical="top" wrapText="1"/>
    </xf>
    <xf numFmtId="49" fontId="0" fillId="0" borderId="52" xfId="0" applyNumberFormat="1" applyBorder="1" applyAlignment="1">
      <alignment vertical="top" wrapText="1"/>
    </xf>
    <xf numFmtId="0" fontId="0" fillId="5" borderId="55" xfId="0" applyFill="1" applyBorder="1" applyAlignment="1">
      <alignment vertical="top"/>
    </xf>
    <xf numFmtId="0" fontId="0" fillId="0" borderId="54" xfId="0" applyBorder="1" applyAlignment="1">
      <alignment vertical="top"/>
    </xf>
    <xf numFmtId="2" fontId="0" fillId="0" borderId="40" xfId="0" applyNumberFormat="1" applyBorder="1" applyAlignment="1">
      <alignment vertical="top"/>
    </xf>
    <xf numFmtId="1" fontId="0" fillId="14" borderId="1" xfId="0" applyNumberFormat="1" applyFill="1" applyBorder="1" applyAlignment="1">
      <alignment horizontal="center" vertical="top"/>
    </xf>
    <xf numFmtId="1" fontId="0" fillId="14" borderId="4" xfId="0" applyNumberFormat="1" applyFill="1" applyBorder="1" applyAlignment="1">
      <alignment horizontal="center" vertical="top"/>
    </xf>
    <xf numFmtId="0" fontId="1" fillId="0" borderId="14" xfId="0" applyFont="1" applyFill="1" applyBorder="1" applyAlignment="1">
      <alignment vertical="top"/>
    </xf>
    <xf numFmtId="0" fontId="1" fillId="0" borderId="10" xfId="0" applyFont="1" applyFill="1" applyBorder="1" applyAlignment="1">
      <alignment vertical="top" wrapText="1"/>
    </xf>
    <xf numFmtId="0" fontId="0" fillId="0" borderId="49" xfId="0" applyBorder="1" applyAlignment="1">
      <alignment horizontal="left" vertical="top" wrapText="1"/>
    </xf>
    <xf numFmtId="0" fontId="0" fillId="4" borderId="58" xfId="0" applyFill="1" applyBorder="1" applyAlignment="1">
      <alignment vertical="top" wrapText="1"/>
    </xf>
    <xf numFmtId="0" fontId="0" fillId="4" borderId="1" xfId="0" applyFill="1" applyBorder="1" applyAlignment="1">
      <alignment vertical="center" wrapText="1"/>
    </xf>
    <xf numFmtId="0" fontId="0" fillId="4" borderId="5" xfId="0" applyFill="1" applyBorder="1" applyAlignment="1">
      <alignment vertical="center" wrapText="1"/>
    </xf>
    <xf numFmtId="0" fontId="0" fillId="4" borderId="13" xfId="0" applyFill="1" applyBorder="1" applyAlignment="1">
      <alignment vertical="center" wrapText="1"/>
    </xf>
    <xf numFmtId="0" fontId="0" fillId="4" borderId="2" xfId="0" applyFill="1" applyBorder="1" applyAlignment="1">
      <alignment vertical="center" wrapText="1"/>
    </xf>
    <xf numFmtId="0" fontId="0" fillId="4" borderId="22" xfId="0" applyFill="1" applyBorder="1" applyAlignment="1">
      <alignment vertical="center" wrapText="1"/>
    </xf>
    <xf numFmtId="0" fontId="0" fillId="4" borderId="14" xfId="0" applyFill="1" applyBorder="1" applyAlignment="1">
      <alignment vertical="center" wrapText="1"/>
    </xf>
    <xf numFmtId="0" fontId="0" fillId="4" borderId="20" xfId="0" applyFill="1" applyBorder="1" applyAlignment="1">
      <alignment vertical="top" wrapText="1"/>
    </xf>
    <xf numFmtId="0" fontId="0" fillId="0" borderId="59" xfId="0" applyBorder="1" applyAlignment="1">
      <alignment vertical="top"/>
    </xf>
    <xf numFmtId="0" fontId="0" fillId="0" borderId="50" xfId="0" applyBorder="1" applyAlignment="1">
      <alignment horizontal="left" vertical="top" wrapText="1"/>
    </xf>
    <xf numFmtId="0" fontId="0" fillId="5" borderId="50" xfId="0" applyFill="1" applyBorder="1" applyAlignment="1">
      <alignment vertical="top"/>
    </xf>
    <xf numFmtId="0" fontId="0" fillId="5" borderId="59" xfId="0" applyFill="1" applyBorder="1" applyAlignment="1">
      <alignment vertical="top"/>
    </xf>
    <xf numFmtId="0" fontId="0" fillId="14" borderId="59" xfId="0" applyFill="1" applyBorder="1" applyAlignment="1">
      <alignment vertical="top"/>
    </xf>
    <xf numFmtId="0" fontId="0" fillId="14" borderId="50" xfId="0" applyFill="1" applyBorder="1" applyAlignment="1">
      <alignment vertical="top"/>
    </xf>
    <xf numFmtId="0" fontId="0" fillId="0" borderId="35" xfId="0" applyBorder="1" applyAlignment="1">
      <alignment vertical="top"/>
    </xf>
    <xf numFmtId="0" fontId="0" fillId="5" borderId="1" xfId="0" applyFill="1" applyBorder="1" applyAlignment="1">
      <alignment vertical="top"/>
    </xf>
    <xf numFmtId="0" fontId="0" fillId="5" borderId="34" xfId="0" applyFill="1" applyBorder="1" applyAlignment="1">
      <alignment vertical="top"/>
    </xf>
    <xf numFmtId="0" fontId="0" fillId="14" borderId="53" xfId="0" applyFill="1" applyBorder="1" applyAlignment="1">
      <alignment vertical="top"/>
    </xf>
    <xf numFmtId="0" fontId="0" fillId="5" borderId="35" xfId="0" applyFill="1" applyBorder="1" applyAlignment="1">
      <alignment vertical="top"/>
    </xf>
    <xf numFmtId="0" fontId="0" fillId="14" borderId="34" xfId="0" applyFill="1" applyBorder="1" applyAlignment="1">
      <alignment vertical="top"/>
    </xf>
    <xf numFmtId="0" fontId="0" fillId="14" borderId="4" xfId="0" applyFill="1" applyBorder="1" applyAlignment="1">
      <alignment vertical="top"/>
    </xf>
    <xf numFmtId="1" fontId="0" fillId="0" borderId="13" xfId="0" applyNumberFormat="1" applyBorder="1" applyAlignment="1">
      <alignment vertical="top"/>
    </xf>
    <xf numFmtId="1" fontId="0" fillId="3" borderId="0" xfId="0" applyNumberFormat="1" applyFill="1" applyAlignment="1">
      <alignment horizontal="center" vertical="top"/>
    </xf>
    <xf numFmtId="1" fontId="0" fillId="0" borderId="5" xfId="0" applyNumberFormat="1" applyBorder="1" applyAlignment="1">
      <alignment horizontal="center" vertical="top"/>
    </xf>
    <xf numFmtId="0" fontId="0" fillId="0" borderId="1" xfId="0" applyFill="1" applyBorder="1" applyAlignment="1">
      <alignment horizontal="left"/>
    </xf>
    <xf numFmtId="0" fontId="0" fillId="0" borderId="1" xfId="0" applyFill="1" applyBorder="1"/>
    <xf numFmtId="0" fontId="0" fillId="0" borderId="13" xfId="0" applyFill="1" applyBorder="1"/>
    <xf numFmtId="0" fontId="0" fillId="0" borderId="5" xfId="0" applyFill="1" applyBorder="1"/>
    <xf numFmtId="49" fontId="1" fillId="0" borderId="10" xfId="0" applyNumberFormat="1" applyFont="1" applyFill="1" applyBorder="1" applyAlignment="1">
      <alignment vertical="top"/>
    </xf>
    <xf numFmtId="0" fontId="1" fillId="0" borderId="10" xfId="0" applyFont="1" applyFill="1" applyBorder="1" applyAlignment="1">
      <alignment vertical="top"/>
    </xf>
    <xf numFmtId="0" fontId="1" fillId="0" borderId="1" xfId="0" applyFont="1" applyFill="1" applyBorder="1" applyAlignment="1">
      <alignment vertical="top"/>
    </xf>
    <xf numFmtId="0" fontId="1" fillId="0" borderId="1" xfId="0" applyFont="1" applyFill="1" applyBorder="1" applyAlignment="1">
      <alignment vertical="top" wrapText="1"/>
    </xf>
    <xf numFmtId="0" fontId="1" fillId="0" borderId="2" xfId="0" applyFont="1" applyFill="1" applyBorder="1" applyAlignment="1">
      <alignment vertical="top"/>
    </xf>
    <xf numFmtId="0" fontId="1" fillId="0" borderId="23" xfId="0" applyFont="1" applyFill="1" applyBorder="1" applyAlignment="1">
      <alignment vertical="top" wrapText="1"/>
    </xf>
    <xf numFmtId="0" fontId="0" fillId="0" borderId="9" xfId="0" applyBorder="1" applyAlignment="1">
      <alignment vertical="top"/>
    </xf>
    <xf numFmtId="0" fontId="0" fillId="11" borderId="14" xfId="0" applyFill="1" applyBorder="1" applyAlignment="1">
      <alignment vertical="top"/>
    </xf>
    <xf numFmtId="0" fontId="0" fillId="11" borderId="2" xfId="0" applyFill="1" applyBorder="1" applyAlignment="1">
      <alignment vertical="top"/>
    </xf>
    <xf numFmtId="0" fontId="0" fillId="11" borderId="17" xfId="0" applyFill="1" applyBorder="1" applyAlignment="1">
      <alignment vertical="top"/>
    </xf>
    <xf numFmtId="0" fontId="0" fillId="11" borderId="44" xfId="0" applyFill="1" applyBorder="1" applyAlignment="1">
      <alignment vertical="top" wrapText="1"/>
    </xf>
    <xf numFmtId="0" fontId="0" fillId="11" borderId="46" xfId="0" applyFill="1" applyBorder="1" applyAlignment="1">
      <alignment vertical="top" wrapText="1"/>
    </xf>
    <xf numFmtId="0" fontId="0" fillId="11" borderId="19" xfId="0" applyFill="1" applyBorder="1" applyAlignment="1">
      <alignment vertical="top"/>
    </xf>
    <xf numFmtId="0" fontId="0" fillId="11" borderId="0" xfId="0" applyFill="1" applyBorder="1" applyAlignment="1">
      <alignment vertical="top"/>
    </xf>
    <xf numFmtId="0" fontId="0" fillId="11" borderId="4" xfId="0" applyFill="1" applyBorder="1" applyAlignment="1">
      <alignment vertical="top"/>
    </xf>
    <xf numFmtId="0" fontId="0" fillId="11" borderId="5" xfId="0" applyFill="1" applyBorder="1" applyAlignment="1">
      <alignment vertical="top"/>
    </xf>
    <xf numFmtId="0" fontId="0" fillId="11" borderId="39" xfId="0" applyFill="1" applyBorder="1" applyAlignment="1">
      <alignment vertical="top" wrapText="1"/>
    </xf>
    <xf numFmtId="0" fontId="0" fillId="11" borderId="0" xfId="0" applyFill="1" applyAlignment="1">
      <alignment vertical="top"/>
    </xf>
    <xf numFmtId="0" fontId="0" fillId="11" borderId="48" xfId="0" applyFill="1" applyBorder="1" applyAlignment="1">
      <alignment vertical="top"/>
    </xf>
    <xf numFmtId="0" fontId="0" fillId="0" borderId="1" xfId="0" applyFill="1" applyBorder="1" applyAlignment="1">
      <alignment vertical="top"/>
    </xf>
    <xf numFmtId="0" fontId="0" fillId="0" borderId="62" xfId="0" applyBorder="1" applyAlignment="1">
      <alignment vertical="top"/>
    </xf>
    <xf numFmtId="0" fontId="0" fillId="3" borderId="60" xfId="0" applyFill="1" applyBorder="1" applyAlignment="1">
      <alignment vertical="top"/>
    </xf>
    <xf numFmtId="0" fontId="0" fillId="3" borderId="63" xfId="0" applyFill="1" applyBorder="1" applyAlignment="1">
      <alignment vertical="top"/>
    </xf>
    <xf numFmtId="0" fontId="0" fillId="0" borderId="61" xfId="0" applyBorder="1" applyAlignment="1">
      <alignment vertical="top" wrapText="1"/>
    </xf>
    <xf numFmtId="0" fontId="0" fillId="0" borderId="60" xfId="0" applyFill="1" applyBorder="1" applyAlignment="1">
      <alignment vertical="top"/>
    </xf>
    <xf numFmtId="0" fontId="0" fillId="0" borderId="64" xfId="0" applyBorder="1" applyAlignment="1">
      <alignment vertical="top"/>
    </xf>
    <xf numFmtId="0" fontId="0" fillId="0" borderId="65" xfId="0" applyBorder="1" applyAlignment="1">
      <alignment vertical="top" wrapText="1"/>
    </xf>
    <xf numFmtId="0" fontId="0" fillId="7" borderId="5" xfId="0" applyFill="1" applyBorder="1" applyAlignment="1">
      <alignment vertical="top"/>
    </xf>
    <xf numFmtId="0" fontId="0" fillId="19" borderId="1" xfId="0" applyFill="1" applyBorder="1"/>
    <xf numFmtId="0" fontId="0" fillId="10" borderId="1" xfId="0" applyFill="1" applyBorder="1"/>
    <xf numFmtId="0" fontId="0" fillId="11" borderId="1" xfId="0" applyFill="1" applyBorder="1"/>
    <xf numFmtId="0" fontId="1" fillId="11" borderId="1" xfId="0" applyFont="1" applyFill="1" applyBorder="1"/>
    <xf numFmtId="0" fontId="7" fillId="0" borderId="1" xfId="0" applyFont="1" applyFill="1" applyBorder="1"/>
    <xf numFmtId="0" fontId="0" fillId="11" borderId="2" xfId="0" applyFill="1" applyBorder="1"/>
    <xf numFmtId="14" fontId="0" fillId="19" borderId="1" xfId="0" applyNumberFormat="1" applyFont="1" applyFill="1" applyBorder="1"/>
    <xf numFmtId="14" fontId="0" fillId="10" borderId="1" xfId="0" applyNumberFormat="1" applyFill="1" applyBorder="1"/>
    <xf numFmtId="14" fontId="0" fillId="11" borderId="1" xfId="0" applyNumberFormat="1" applyFill="1" applyBorder="1"/>
    <xf numFmtId="14" fontId="0" fillId="12" borderId="1" xfId="0" applyNumberFormat="1" applyFill="1" applyBorder="1"/>
    <xf numFmtId="0" fontId="4" fillId="0" borderId="0" xfId="0" applyFont="1" applyFill="1"/>
    <xf numFmtId="0" fontId="0" fillId="11" borderId="0" xfId="0" applyFill="1"/>
    <xf numFmtId="0" fontId="0" fillId="12" borderId="0" xfId="0" applyFill="1"/>
    <xf numFmtId="0" fontId="7" fillId="0" borderId="2" xfId="0" applyFont="1" applyFill="1" applyBorder="1"/>
    <xf numFmtId="0" fontId="0" fillId="0" borderId="2" xfId="0" applyFill="1" applyBorder="1"/>
    <xf numFmtId="14" fontId="0" fillId="10" borderId="2" xfId="0" applyNumberFormat="1" applyFill="1" applyBorder="1"/>
    <xf numFmtId="0" fontId="0" fillId="12" borderId="2" xfId="0" applyFill="1" applyBorder="1"/>
    <xf numFmtId="0" fontId="4" fillId="7" borderId="0" xfId="0" applyFont="1" applyFill="1" applyBorder="1"/>
    <xf numFmtId="14" fontId="0" fillId="19" borderId="1" xfId="0" applyNumberFormat="1" applyFill="1" applyBorder="1"/>
    <xf numFmtId="0" fontId="0" fillId="19" borderId="1" xfId="0" applyFill="1" applyBorder="1" applyAlignment="1">
      <alignment vertical="top"/>
    </xf>
    <xf numFmtId="0" fontId="0" fillId="10" borderId="1" xfId="0" applyFill="1" applyBorder="1" applyAlignment="1">
      <alignment vertical="top"/>
    </xf>
    <xf numFmtId="0" fontId="7" fillId="11" borderId="2" xfId="0" applyFont="1" applyFill="1" applyBorder="1"/>
    <xf numFmtId="0" fontId="0" fillId="0" borderId="11" xfId="0" applyFill="1" applyBorder="1"/>
    <xf numFmtId="0" fontId="0" fillId="0" borderId="16" xfId="0" applyFill="1" applyBorder="1"/>
    <xf numFmtId="0" fontId="7" fillId="0" borderId="22" xfId="0" applyFont="1" applyFill="1" applyBorder="1"/>
    <xf numFmtId="0" fontId="0" fillId="19" borderId="0" xfId="0" applyFill="1" applyBorder="1"/>
    <xf numFmtId="0" fontId="0" fillId="19" borderId="0" xfId="0" applyFill="1"/>
    <xf numFmtId="0" fontId="0" fillId="19" borderId="16" xfId="0" applyFill="1" applyBorder="1"/>
    <xf numFmtId="14" fontId="0" fillId="19" borderId="13" xfId="0" applyNumberFormat="1" applyFill="1" applyBorder="1"/>
    <xf numFmtId="0" fontId="0" fillId="19" borderId="13" xfId="0" applyFill="1" applyBorder="1"/>
    <xf numFmtId="14" fontId="0" fillId="19" borderId="13" xfId="0" applyNumberFormat="1" applyFont="1" applyFill="1" applyBorder="1"/>
    <xf numFmtId="0" fontId="0" fillId="10" borderId="0" xfId="0" applyFill="1"/>
    <xf numFmtId="14" fontId="0" fillId="10" borderId="5" xfId="0" applyNumberFormat="1" applyFill="1" applyBorder="1"/>
    <xf numFmtId="0" fontId="0" fillId="10" borderId="5" xfId="0" applyFill="1" applyBorder="1"/>
    <xf numFmtId="14" fontId="0" fillId="10" borderId="14" xfId="0" applyNumberFormat="1" applyFill="1" applyBorder="1"/>
    <xf numFmtId="0" fontId="0" fillId="10" borderId="0" xfId="0" applyFill="1" applyBorder="1"/>
    <xf numFmtId="0" fontId="0" fillId="10" borderId="16" xfId="0" applyFill="1" applyBorder="1"/>
    <xf numFmtId="14" fontId="0" fillId="10" borderId="13" xfId="0" applyNumberFormat="1" applyFill="1" applyBorder="1"/>
    <xf numFmtId="0" fontId="0" fillId="10" borderId="13" xfId="0" applyFill="1" applyBorder="1"/>
    <xf numFmtId="0" fontId="2" fillId="10" borderId="13" xfId="0" applyFont="1" applyFill="1" applyBorder="1"/>
    <xf numFmtId="14" fontId="0" fillId="10" borderId="22" xfId="0" applyNumberFormat="1" applyFill="1" applyBorder="1"/>
    <xf numFmtId="0" fontId="0" fillId="11" borderId="0" xfId="0" applyFill="1" applyBorder="1"/>
    <xf numFmtId="0" fontId="0" fillId="11" borderId="16" xfId="0" applyFill="1" applyBorder="1"/>
    <xf numFmtId="14" fontId="0" fillId="11" borderId="13" xfId="0" applyNumberFormat="1" applyFill="1" applyBorder="1"/>
    <xf numFmtId="0" fontId="0" fillId="11" borderId="13" xfId="0" applyFill="1" applyBorder="1"/>
    <xf numFmtId="0" fontId="0" fillId="11" borderId="22" xfId="0" applyFill="1" applyBorder="1"/>
    <xf numFmtId="14" fontId="0" fillId="12" borderId="5" xfId="0" applyNumberFormat="1" applyFill="1" applyBorder="1"/>
    <xf numFmtId="0" fontId="0" fillId="12" borderId="5" xfId="0" applyFill="1" applyBorder="1"/>
    <xf numFmtId="0" fontId="0" fillId="12" borderId="0" xfId="0" applyFill="1" applyBorder="1"/>
    <xf numFmtId="0" fontId="0" fillId="12" borderId="16" xfId="0" applyFill="1" applyBorder="1"/>
    <xf numFmtId="14" fontId="0" fillId="12" borderId="13" xfId="0" applyNumberFormat="1" applyFill="1" applyBorder="1"/>
    <xf numFmtId="0" fontId="0" fillId="12" borderId="13" xfId="0" applyFill="1" applyBorder="1"/>
    <xf numFmtId="0" fontId="0" fillId="12" borderId="22" xfId="0" applyFill="1" applyBorder="1"/>
    <xf numFmtId="0" fontId="0" fillId="12" borderId="20" xfId="0" applyFill="1" applyBorder="1"/>
    <xf numFmtId="0" fontId="0" fillId="0" borderId="21" xfId="0" applyFill="1" applyBorder="1"/>
    <xf numFmtId="0" fontId="1" fillId="12" borderId="5" xfId="0" applyFont="1" applyFill="1" applyBorder="1"/>
    <xf numFmtId="0" fontId="1" fillId="12" borderId="14" xfId="0" applyFont="1" applyFill="1" applyBorder="1"/>
    <xf numFmtId="0" fontId="0" fillId="0" borderId="66" xfId="0" applyFill="1" applyBorder="1"/>
    <xf numFmtId="1" fontId="0" fillId="0" borderId="4" xfId="0" applyNumberFormat="1" applyFill="1" applyBorder="1" applyAlignment="1">
      <alignment horizontal="center" vertical="top"/>
    </xf>
    <xf numFmtId="0" fontId="5" fillId="0" borderId="5" xfId="0" applyFont="1" applyFill="1" applyBorder="1"/>
    <xf numFmtId="0" fontId="1" fillId="0" borderId="5" xfId="0" applyFont="1" applyFill="1" applyBorder="1"/>
    <xf numFmtId="0" fontId="1" fillId="19" borderId="5" xfId="0" applyFont="1" applyFill="1" applyBorder="1"/>
    <xf numFmtId="0" fontId="1" fillId="10" borderId="14" xfId="0" applyFont="1" applyFill="1" applyBorder="1"/>
    <xf numFmtId="0" fontId="1" fillId="11" borderId="5" xfId="0" applyFont="1" applyFill="1" applyBorder="1"/>
    <xf numFmtId="0" fontId="4" fillId="17" borderId="10" xfId="0" applyFont="1" applyFill="1" applyBorder="1"/>
    <xf numFmtId="0" fontId="1" fillId="0" borderId="0" xfId="0" applyFont="1" applyFill="1" applyBorder="1" applyAlignment="1">
      <alignment vertical="top" wrapText="1"/>
    </xf>
    <xf numFmtId="0" fontId="1" fillId="0" borderId="7" xfId="0" applyFont="1" applyFill="1" applyBorder="1" applyAlignment="1">
      <alignment vertical="top"/>
    </xf>
    <xf numFmtId="49" fontId="1" fillId="0" borderId="23" xfId="0" applyNumberFormat="1" applyFont="1" applyFill="1" applyBorder="1" applyAlignment="1">
      <alignment vertical="top"/>
    </xf>
    <xf numFmtId="0" fontId="1" fillId="0" borderId="23" xfId="0" applyFont="1" applyFill="1" applyBorder="1" applyAlignment="1">
      <alignment vertical="top"/>
    </xf>
    <xf numFmtId="0" fontId="0" fillId="10" borderId="2" xfId="0" applyFill="1" applyBorder="1"/>
    <xf numFmtId="14" fontId="0" fillId="0" borderId="1" xfId="0" applyNumberFormat="1" applyFill="1" applyBorder="1"/>
    <xf numFmtId="49" fontId="1" fillId="0" borderId="0" xfId="0" applyNumberFormat="1" applyFont="1" applyFill="1" applyAlignment="1">
      <alignment vertical="top"/>
    </xf>
    <xf numFmtId="0" fontId="1" fillId="0" borderId="0" xfId="0" applyFont="1" applyFill="1" applyAlignment="1">
      <alignment vertical="top"/>
    </xf>
    <xf numFmtId="49" fontId="1" fillId="0" borderId="0" xfId="0" applyNumberFormat="1" applyFont="1" applyFill="1" applyBorder="1" applyAlignment="1">
      <alignment vertical="top"/>
    </xf>
    <xf numFmtId="1" fontId="1" fillId="0" borderId="0" xfId="0" applyNumberFormat="1" applyFont="1" applyFill="1" applyAlignment="1">
      <alignment vertical="top"/>
    </xf>
    <xf numFmtId="1" fontId="1" fillId="0" borderId="0" xfId="0" applyNumberFormat="1" applyFont="1" applyFill="1" applyBorder="1" applyAlignment="1">
      <alignment vertical="top"/>
    </xf>
    <xf numFmtId="1" fontId="1" fillId="0" borderId="19" xfId="0" applyNumberFormat="1" applyFont="1" applyFill="1" applyBorder="1" applyAlignment="1">
      <alignment vertical="top"/>
    </xf>
    <xf numFmtId="0" fontId="1" fillId="0" borderId="21" xfId="0" applyFont="1" applyFill="1" applyBorder="1" applyAlignment="1">
      <alignment vertical="top"/>
    </xf>
    <xf numFmtId="1" fontId="1" fillId="0" borderId="10" xfId="0" applyNumberFormat="1" applyFont="1" applyFill="1" applyBorder="1" applyAlignment="1">
      <alignment vertical="top"/>
    </xf>
    <xf numFmtId="1" fontId="1" fillId="0" borderId="23" xfId="0" applyNumberFormat="1" applyFont="1" applyFill="1" applyBorder="1" applyAlignment="1">
      <alignment vertical="top"/>
    </xf>
    <xf numFmtId="0" fontId="1" fillId="0" borderId="0" xfId="0" applyFont="1" applyFill="1" applyBorder="1" applyAlignment="1">
      <alignment vertical="top"/>
    </xf>
    <xf numFmtId="49" fontId="1" fillId="0" borderId="7" xfId="0" applyNumberFormat="1" applyFont="1" applyFill="1" applyBorder="1" applyAlignment="1">
      <alignment vertical="top"/>
    </xf>
    <xf numFmtId="0" fontId="1" fillId="0" borderId="17" xfId="0" applyFont="1" applyFill="1" applyBorder="1" applyAlignment="1">
      <alignment vertical="top"/>
    </xf>
    <xf numFmtId="0" fontId="1" fillId="0" borderId="7" xfId="0" applyFont="1" applyFill="1" applyBorder="1" applyAlignment="1">
      <alignment vertical="top" wrapText="1"/>
    </xf>
    <xf numFmtId="1" fontId="1" fillId="0" borderId="17" xfId="0" applyNumberFormat="1" applyFont="1" applyFill="1" applyBorder="1" applyAlignment="1">
      <alignment vertical="top"/>
    </xf>
    <xf numFmtId="1" fontId="1" fillId="0" borderId="7" xfId="0" applyNumberFormat="1" applyFont="1" applyFill="1" applyBorder="1" applyAlignment="1">
      <alignment vertical="top"/>
    </xf>
    <xf numFmtId="49" fontId="1" fillId="20" borderId="7" xfId="0" applyNumberFormat="1" applyFont="1" applyFill="1" applyBorder="1" applyAlignment="1">
      <alignment vertical="top"/>
    </xf>
    <xf numFmtId="49" fontId="1" fillId="21" borderId="7" xfId="0" applyNumberFormat="1" applyFont="1" applyFill="1" applyBorder="1" applyAlignment="1">
      <alignment vertical="top"/>
    </xf>
    <xf numFmtId="0" fontId="5" fillId="22" borderId="2" xfId="0" applyFont="1" applyFill="1" applyBorder="1" applyAlignment="1">
      <alignment vertical="top"/>
    </xf>
    <xf numFmtId="0" fontId="1" fillId="22" borderId="23" xfId="0" applyFont="1" applyFill="1" applyBorder="1" applyAlignment="1">
      <alignment vertical="top" wrapText="1"/>
    </xf>
    <xf numFmtId="0" fontId="1" fillId="22" borderId="2" xfId="0" applyFont="1" applyFill="1" applyBorder="1" applyAlignment="1">
      <alignment vertical="top"/>
    </xf>
    <xf numFmtId="0" fontId="1" fillId="22" borderId="23" xfId="0" applyFont="1" applyFill="1" applyBorder="1" applyAlignment="1">
      <alignment vertical="top"/>
    </xf>
    <xf numFmtId="1" fontId="1" fillId="22" borderId="23" xfId="0" applyNumberFormat="1" applyFont="1" applyFill="1" applyBorder="1" applyAlignment="1">
      <alignment vertical="top"/>
    </xf>
    <xf numFmtId="0" fontId="5" fillId="18" borderId="14" xfId="0" applyFont="1" applyFill="1" applyBorder="1" applyAlignment="1">
      <alignment vertical="top"/>
    </xf>
    <xf numFmtId="0" fontId="1" fillId="18" borderId="10" xfId="0" applyFont="1" applyFill="1" applyBorder="1" applyAlignment="1">
      <alignment vertical="top" wrapText="1"/>
    </xf>
    <xf numFmtId="0" fontId="1" fillId="18" borderId="10" xfId="0" applyFont="1" applyFill="1" applyBorder="1" applyAlignment="1">
      <alignment vertical="top"/>
    </xf>
    <xf numFmtId="0" fontId="1" fillId="18" borderId="14" xfId="0" applyFont="1" applyFill="1" applyBorder="1" applyAlignment="1">
      <alignment vertical="top"/>
    </xf>
    <xf numFmtId="0" fontId="1" fillId="20" borderId="0" xfId="0" applyFont="1" applyFill="1" applyAlignment="1">
      <alignment horizontal="left" vertical="top"/>
    </xf>
    <xf numFmtId="49" fontId="0" fillId="0" borderId="0" xfId="0" applyNumberFormat="1"/>
    <xf numFmtId="0" fontId="1" fillId="0" borderId="12" xfId="0" applyFont="1" applyFill="1" applyBorder="1" applyAlignment="1">
      <alignment vertical="top"/>
    </xf>
    <xf numFmtId="14" fontId="0" fillId="11" borderId="5" xfId="0" applyNumberFormat="1" applyFill="1" applyBorder="1"/>
    <xf numFmtId="0" fontId="1" fillId="18" borderId="2" xfId="0" applyFont="1" applyFill="1" applyBorder="1" applyAlignment="1">
      <alignment vertical="top"/>
    </xf>
    <xf numFmtId="0" fontId="1" fillId="18" borderId="23" xfId="0" applyFont="1" applyFill="1" applyBorder="1" applyAlignment="1">
      <alignment vertical="top" wrapText="1"/>
    </xf>
    <xf numFmtId="0" fontId="1" fillId="18" borderId="0" xfId="0" applyFont="1" applyFill="1" applyBorder="1" applyAlignment="1">
      <alignment vertical="top"/>
    </xf>
    <xf numFmtId="1" fontId="1" fillId="18" borderId="0" xfId="0" applyNumberFormat="1" applyFont="1" applyFill="1" applyBorder="1" applyAlignment="1">
      <alignment vertical="top"/>
    </xf>
    <xf numFmtId="0" fontId="1" fillId="18" borderId="23" xfId="0" applyFont="1" applyFill="1" applyBorder="1" applyAlignment="1">
      <alignment vertical="top"/>
    </xf>
    <xf numFmtId="1" fontId="1" fillId="18" borderId="23" xfId="0" applyNumberFormat="1" applyFont="1" applyFill="1" applyBorder="1" applyAlignment="1">
      <alignment vertical="top"/>
    </xf>
    <xf numFmtId="49" fontId="8" fillId="24" borderId="10" xfId="0" applyNumberFormat="1" applyFont="1" applyFill="1" applyBorder="1" applyAlignment="1">
      <alignment vertical="top"/>
    </xf>
    <xf numFmtId="49" fontId="1" fillId="16" borderId="0" xfId="0" applyNumberFormat="1" applyFont="1" applyFill="1" applyBorder="1" applyAlignment="1">
      <alignment vertical="top"/>
    </xf>
    <xf numFmtId="49" fontId="1" fillId="16" borderId="0" xfId="0" applyNumberFormat="1" applyFont="1" applyFill="1" applyAlignment="1">
      <alignment vertical="top"/>
    </xf>
    <xf numFmtId="49" fontId="1" fillId="15" borderId="0" xfId="0" applyNumberFormat="1" applyFont="1" applyFill="1" applyBorder="1" applyAlignment="1">
      <alignment vertical="top"/>
    </xf>
    <xf numFmtId="49" fontId="1" fillId="15" borderId="0" xfId="0" applyNumberFormat="1" applyFont="1" applyFill="1" applyAlignment="1">
      <alignment vertical="top"/>
    </xf>
    <xf numFmtId="49" fontId="1" fillId="8" borderId="0" xfId="0" applyNumberFormat="1" applyFont="1" applyFill="1" applyBorder="1" applyAlignment="1">
      <alignment vertical="top"/>
    </xf>
    <xf numFmtId="49" fontId="1" fillId="8" borderId="0" xfId="0" applyNumberFormat="1" applyFont="1" applyFill="1" applyAlignment="1">
      <alignment vertical="top"/>
    </xf>
    <xf numFmtId="49" fontId="1" fillId="8" borderId="10" xfId="0" applyNumberFormat="1" applyFont="1" applyFill="1" applyBorder="1" applyAlignment="1">
      <alignment vertical="top"/>
    </xf>
    <xf numFmtId="49" fontId="8" fillId="24" borderId="23" xfId="0" applyNumberFormat="1" applyFont="1" applyFill="1" applyBorder="1" applyAlignment="1">
      <alignment vertical="top"/>
    </xf>
    <xf numFmtId="0" fontId="2" fillId="15" borderId="0" xfId="0" applyFont="1" applyFill="1" applyAlignment="1">
      <alignment vertical="top" wrapText="1"/>
    </xf>
    <xf numFmtId="0" fontId="0" fillId="15" borderId="31" xfId="0" applyFill="1" applyBorder="1" applyAlignment="1">
      <alignment horizontal="left" vertical="top" wrapText="1"/>
    </xf>
    <xf numFmtId="0" fontId="0" fillId="15" borderId="25" xfId="0" applyFill="1" applyBorder="1" applyAlignment="1">
      <alignment vertical="top" wrapText="1"/>
    </xf>
    <xf numFmtId="0" fontId="0" fillId="15" borderId="31" xfId="0" applyFill="1" applyBorder="1" applyAlignment="1">
      <alignment vertical="top" wrapText="1"/>
    </xf>
    <xf numFmtId="0" fontId="0" fillId="15" borderId="46" xfId="0" applyFill="1" applyBorder="1" applyAlignment="1">
      <alignment vertical="top" wrapText="1"/>
    </xf>
    <xf numFmtId="0" fontId="0" fillId="15" borderId="14" xfId="0" applyFill="1" applyBorder="1" applyAlignment="1">
      <alignment vertical="top" wrapText="1"/>
    </xf>
    <xf numFmtId="0" fontId="0" fillId="15" borderId="2" xfId="0" applyFill="1" applyBorder="1" applyAlignment="1">
      <alignment vertical="top" wrapText="1"/>
    </xf>
    <xf numFmtId="0" fontId="0" fillId="15" borderId="50" xfId="0" applyFill="1" applyBorder="1" applyAlignment="1">
      <alignment vertical="top" wrapText="1"/>
    </xf>
    <xf numFmtId="0" fontId="0" fillId="15" borderId="17" xfId="0" applyFill="1" applyBorder="1" applyAlignment="1">
      <alignment vertical="top" wrapText="1"/>
    </xf>
    <xf numFmtId="0" fontId="0" fillId="15" borderId="56" xfId="0" applyFill="1" applyBorder="1" applyAlignment="1">
      <alignment vertical="top" wrapText="1"/>
    </xf>
    <xf numFmtId="0" fontId="0" fillId="15" borderId="42" xfId="0" applyFill="1" applyBorder="1" applyAlignment="1">
      <alignment vertical="top" wrapText="1"/>
    </xf>
    <xf numFmtId="0" fontId="0" fillId="15" borderId="57" xfId="0" applyFill="1" applyBorder="1" applyAlignment="1">
      <alignment vertical="top" wrapText="1"/>
    </xf>
    <xf numFmtId="0" fontId="0" fillId="15" borderId="7" xfId="0" applyFill="1" applyBorder="1" applyAlignment="1">
      <alignment vertical="top" wrapText="1"/>
    </xf>
    <xf numFmtId="0" fontId="0" fillId="15" borderId="27" xfId="0" applyFill="1" applyBorder="1" applyAlignment="1">
      <alignment vertical="top" wrapText="1"/>
    </xf>
    <xf numFmtId="0" fontId="0" fillId="15" borderId="39" xfId="0" applyFill="1" applyBorder="1" applyAlignment="1">
      <alignment vertical="top" wrapText="1"/>
    </xf>
    <xf numFmtId="0" fontId="0" fillId="15" borderId="0" xfId="0" applyFill="1" applyAlignment="1">
      <alignment vertical="top" wrapText="1"/>
    </xf>
    <xf numFmtId="0" fontId="0" fillId="15" borderId="0" xfId="0" applyFont="1" applyFill="1" applyAlignment="1">
      <alignment vertical="top" wrapText="1"/>
    </xf>
    <xf numFmtId="0" fontId="1" fillId="19" borderId="1" xfId="0" applyFont="1" applyFill="1" applyBorder="1" applyAlignment="1">
      <alignment vertical="top"/>
    </xf>
    <xf numFmtId="0" fontId="1" fillId="19" borderId="1" xfId="0" applyFont="1" applyFill="1" applyBorder="1" applyAlignment="1">
      <alignment vertical="top" wrapText="1"/>
    </xf>
    <xf numFmtId="1" fontId="1" fillId="19" borderId="0" xfId="0" applyNumberFormat="1" applyFont="1" applyFill="1" applyAlignment="1">
      <alignment vertical="top"/>
    </xf>
    <xf numFmtId="0" fontId="1" fillId="4" borderId="1" xfId="0" applyFont="1" applyFill="1" applyBorder="1" applyAlignment="1">
      <alignment vertical="top"/>
    </xf>
    <xf numFmtId="0" fontId="1" fillId="4" borderId="1" xfId="0" applyFont="1" applyFill="1" applyBorder="1" applyAlignment="1">
      <alignment vertical="top" wrapText="1"/>
    </xf>
    <xf numFmtId="1" fontId="1" fillId="4" borderId="0" xfId="0" applyNumberFormat="1" applyFont="1" applyFill="1" applyAlignment="1">
      <alignment vertical="top"/>
    </xf>
    <xf numFmtId="1" fontId="1" fillId="4" borderId="0" xfId="0" applyNumberFormat="1" applyFont="1" applyFill="1" applyBorder="1" applyAlignment="1">
      <alignment vertical="top"/>
    </xf>
    <xf numFmtId="1" fontId="1" fillId="4" borderId="17" xfId="0" applyNumberFormat="1" applyFont="1" applyFill="1" applyBorder="1" applyAlignment="1">
      <alignment vertical="top"/>
    </xf>
    <xf numFmtId="1" fontId="1" fillId="4" borderId="7" xfId="0" applyNumberFormat="1" applyFont="1" applyFill="1" applyBorder="1" applyAlignment="1">
      <alignment vertical="top"/>
    </xf>
    <xf numFmtId="1" fontId="1" fillId="19" borderId="19" xfId="0" applyNumberFormat="1" applyFont="1" applyFill="1" applyBorder="1" applyAlignment="1">
      <alignment vertical="top"/>
    </xf>
    <xf numFmtId="1" fontId="1" fillId="19" borderId="0" xfId="0" applyNumberFormat="1" applyFont="1" applyFill="1" applyBorder="1" applyAlignment="1">
      <alignment vertical="top"/>
    </xf>
    <xf numFmtId="1" fontId="1" fillId="4" borderId="19" xfId="0" applyNumberFormat="1" applyFont="1" applyFill="1" applyBorder="1" applyAlignment="1">
      <alignment vertical="top"/>
    </xf>
    <xf numFmtId="0" fontId="0" fillId="11" borderId="5" xfId="0" applyFill="1" applyBorder="1"/>
    <xf numFmtId="0" fontId="9" fillId="0" borderId="19" xfId="0" applyFont="1" applyFill="1" applyBorder="1" applyAlignment="1">
      <alignment vertical="top"/>
    </xf>
    <xf numFmtId="0" fontId="9" fillId="0" borderId="0" xfId="0" applyFont="1" applyFill="1" applyAlignment="1">
      <alignment vertical="top" wrapText="1"/>
    </xf>
    <xf numFmtId="0" fontId="1" fillId="0" borderId="3" xfId="0" applyFont="1" applyFill="1" applyBorder="1" applyAlignment="1">
      <alignment vertical="top" wrapText="1"/>
    </xf>
    <xf numFmtId="1" fontId="0" fillId="0" borderId="1" xfId="0" applyNumberFormat="1" applyFill="1" applyBorder="1" applyAlignment="1">
      <alignment horizontal="center" vertical="top"/>
    </xf>
    <xf numFmtId="0" fontId="0" fillId="25" borderId="0" xfId="0" applyFill="1"/>
    <xf numFmtId="0" fontId="0" fillId="0" borderId="26" xfId="0" applyBorder="1" applyAlignment="1">
      <alignment vertical="top" wrapText="1"/>
    </xf>
    <xf numFmtId="0" fontId="0" fillId="0" borderId="32" xfId="0" applyBorder="1" applyAlignment="1">
      <alignment horizontal="left" vertical="top" wrapText="1"/>
    </xf>
    <xf numFmtId="0" fontId="0" fillId="0" borderId="32" xfId="0" applyBorder="1" applyAlignment="1">
      <alignment horizontal="left" vertical="top"/>
    </xf>
    <xf numFmtId="0" fontId="0" fillId="0" borderId="56" xfId="0" applyBorder="1" applyAlignment="1">
      <alignment vertical="top" wrapText="1"/>
    </xf>
    <xf numFmtId="49" fontId="1" fillId="0" borderId="21" xfId="0" applyNumberFormat="1" applyFont="1" applyFill="1" applyBorder="1" applyAlignment="1">
      <alignment vertical="top"/>
    </xf>
    <xf numFmtId="49" fontId="0" fillId="0" borderId="10" xfId="0" applyNumberFormat="1" applyBorder="1"/>
    <xf numFmtId="0" fontId="0" fillId="25" borderId="10" xfId="0" applyFill="1" applyBorder="1"/>
    <xf numFmtId="0" fontId="10" fillId="0" borderId="0" xfId="0" applyFont="1" applyAlignment="1">
      <alignment vertical="center"/>
    </xf>
    <xf numFmtId="0" fontId="10" fillId="0" borderId="0" xfId="0" applyFont="1" applyAlignment="1">
      <alignment horizontal="left" vertical="center" indent="6"/>
    </xf>
    <xf numFmtId="0" fontId="10" fillId="0" borderId="0" xfId="0" applyFont="1" applyAlignment="1">
      <alignment horizontal="left" vertical="center" indent="9"/>
    </xf>
    <xf numFmtId="0" fontId="13" fillId="0" borderId="0" xfId="0" applyFont="1" applyAlignment="1">
      <alignment horizontal="left" vertical="center" indent="5"/>
    </xf>
    <xf numFmtId="0" fontId="10" fillId="0" borderId="0" xfId="0" applyFont="1" applyAlignment="1">
      <alignment horizontal="left" vertical="center" indent="3"/>
    </xf>
    <xf numFmtId="0" fontId="11" fillId="0" borderId="0" xfId="0" applyFont="1" applyAlignment="1">
      <alignment vertical="center"/>
    </xf>
    <xf numFmtId="0" fontId="14" fillId="0" borderId="0" xfId="0" applyFont="1"/>
    <xf numFmtId="0" fontId="15" fillId="0" borderId="0" xfId="0" applyFont="1" applyAlignment="1">
      <alignment vertical="center"/>
    </xf>
    <xf numFmtId="0" fontId="17" fillId="0" borderId="0" xfId="0" applyFont="1" applyAlignment="1">
      <alignment vertical="center"/>
    </xf>
    <xf numFmtId="0" fontId="14" fillId="0" borderId="0" xfId="0" applyFont="1" applyFill="1"/>
    <xf numFmtId="0" fontId="18" fillId="0" borderId="0" xfId="0" applyFont="1" applyFill="1"/>
    <xf numFmtId="0" fontId="14" fillId="0" borderId="0" xfId="0" applyNumberFormat="1" applyFont="1"/>
    <xf numFmtId="0" fontId="14" fillId="25" borderId="0" xfId="0" applyFont="1" applyFill="1"/>
    <xf numFmtId="0" fontId="19" fillId="0" borderId="0" xfId="0" applyFont="1"/>
    <xf numFmtId="0" fontId="14" fillId="0" borderId="73" xfId="0" applyFont="1" applyBorder="1"/>
    <xf numFmtId="0" fontId="20" fillId="0" borderId="0" xfId="0" applyFont="1"/>
    <xf numFmtId="0" fontId="14" fillId="3" borderId="0" xfId="0" applyFont="1" applyFill="1"/>
    <xf numFmtId="0" fontId="14" fillId="0" borderId="0" xfId="0" applyFont="1" applyAlignment="1">
      <alignment vertical="center"/>
    </xf>
    <xf numFmtId="0" fontId="14" fillId="0" borderId="0" xfId="0" applyFont="1" applyFill="1" applyAlignment="1">
      <alignment vertical="center"/>
    </xf>
    <xf numFmtId="0" fontId="14" fillId="0" borderId="0" xfId="0" applyFont="1" applyProtection="1">
      <protection locked="0"/>
    </xf>
    <xf numFmtId="0" fontId="23" fillId="0" borderId="0" xfId="0" applyFont="1" applyAlignment="1">
      <alignment vertical="center"/>
    </xf>
    <xf numFmtId="0" fontId="14" fillId="3" borderId="68" xfId="0" applyFont="1" applyFill="1" applyBorder="1"/>
    <xf numFmtId="0" fontId="23" fillId="0" borderId="0" xfId="0" applyFont="1" applyAlignment="1">
      <alignment horizontal="left" vertical="top" wrapText="1"/>
    </xf>
    <xf numFmtId="0" fontId="23" fillId="0" borderId="0" xfId="0" applyFont="1" applyAlignment="1">
      <alignment horizontal="left" vertical="top"/>
    </xf>
    <xf numFmtId="0" fontId="26" fillId="0" borderId="0" xfId="0" applyFont="1" applyAlignment="1">
      <alignment horizontal="left" vertical="top"/>
    </xf>
    <xf numFmtId="0" fontId="24" fillId="0" borderId="84" xfId="0" applyFont="1" applyBorder="1" applyAlignment="1">
      <alignment horizontal="center" vertical="center"/>
    </xf>
    <xf numFmtId="0" fontId="14" fillId="0" borderId="85" xfId="0" applyFont="1" applyBorder="1" applyAlignment="1">
      <alignment horizontal="center" vertical="center"/>
    </xf>
    <xf numFmtId="0" fontId="23" fillId="0" borderId="85" xfId="0" applyFont="1" applyBorder="1" applyAlignment="1">
      <alignment horizontal="center" vertical="center"/>
    </xf>
    <xf numFmtId="0" fontId="10" fillId="0" borderId="18" xfId="0" applyFont="1" applyBorder="1" applyAlignment="1">
      <alignment horizontal="center" vertical="center"/>
    </xf>
    <xf numFmtId="0" fontId="14" fillId="0" borderId="0" xfId="0" applyFont="1" applyAlignment="1">
      <alignment horizontal="center" vertical="center"/>
    </xf>
    <xf numFmtId="0" fontId="14" fillId="0" borderId="0" xfId="0" quotePrefix="1" applyFont="1" applyAlignment="1">
      <alignment horizontal="center" vertical="center"/>
    </xf>
    <xf numFmtId="0" fontId="23" fillId="0" borderId="0" xfId="0" applyFont="1" applyAlignment="1">
      <alignment horizontal="center" vertical="center"/>
    </xf>
    <xf numFmtId="0" fontId="10" fillId="0" borderId="86" xfId="0" applyFont="1" applyBorder="1" applyAlignment="1">
      <alignment horizontal="center" vertical="center"/>
    </xf>
    <xf numFmtId="0" fontId="14" fillId="0" borderId="16" xfId="0" applyFont="1" applyBorder="1" applyAlignment="1">
      <alignment horizontal="center" vertical="center"/>
    </xf>
    <xf numFmtId="0" fontId="29" fillId="0" borderId="16" xfId="0" applyFont="1" applyBorder="1" applyAlignment="1">
      <alignment horizontal="center" vertical="center"/>
    </xf>
    <xf numFmtId="0" fontId="14" fillId="0" borderId="88" xfId="0" applyFont="1" applyBorder="1" applyAlignment="1">
      <alignment horizontal="center" vertical="center"/>
    </xf>
    <xf numFmtId="0" fontId="14" fillId="0" borderId="89"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Border="1" applyAlignment="1">
      <alignment horizontal="center" vertical="center"/>
    </xf>
    <xf numFmtId="0" fontId="28" fillId="0" borderId="0" xfId="0" applyFont="1"/>
    <xf numFmtId="0" fontId="20" fillId="0" borderId="0" xfId="0" applyFont="1" applyAlignment="1">
      <alignment horizontal="right"/>
    </xf>
    <xf numFmtId="0" fontId="28" fillId="0" borderId="16" xfId="0" applyFont="1" applyBorder="1"/>
    <xf numFmtId="0" fontId="27" fillId="0" borderId="0" xfId="0" applyFont="1"/>
    <xf numFmtId="0" fontId="27" fillId="3" borderId="0" xfId="0" applyFont="1" applyFill="1" applyAlignment="1">
      <alignment vertical="center"/>
    </xf>
    <xf numFmtId="0" fontId="23" fillId="0" borderId="0" xfId="0" applyFont="1"/>
    <xf numFmtId="0" fontId="14" fillId="0" borderId="20" xfId="0" applyFont="1" applyBorder="1" applyAlignment="1">
      <alignment horizontal="center"/>
    </xf>
    <xf numFmtId="0" fontId="14" fillId="0" borderId="16" xfId="0" applyFont="1" applyBorder="1" applyAlignment="1">
      <alignment horizontal="center"/>
    </xf>
    <xf numFmtId="0" fontId="14" fillId="0" borderId="87" xfId="0" applyFont="1" applyBorder="1" applyAlignment="1">
      <alignment horizontal="center"/>
    </xf>
    <xf numFmtId="0" fontId="14" fillId="4" borderId="41" xfId="0" applyFont="1" applyFill="1" applyBorder="1" applyAlignment="1">
      <alignment horizontal="center" vertical="center" wrapText="1"/>
    </xf>
    <xf numFmtId="1" fontId="20" fillId="0" borderId="0" xfId="0" applyNumberFormat="1" applyFont="1" applyAlignment="1">
      <alignment horizontal="center"/>
    </xf>
    <xf numFmtId="1" fontId="14" fillId="0" borderId="0" xfId="0" applyNumberFormat="1" applyFont="1" applyAlignment="1">
      <alignment horizontal="center"/>
    </xf>
    <xf numFmtId="0" fontId="14" fillId="0" borderId="0" xfId="0" applyFont="1" applyAlignment="1">
      <alignment horizontal="center"/>
    </xf>
    <xf numFmtId="0" fontId="19" fillId="4" borderId="15" xfId="0" applyFont="1" applyFill="1" applyBorder="1" applyAlignment="1">
      <alignment horizontal="center"/>
    </xf>
    <xf numFmtId="0" fontId="19" fillId="4" borderId="91" xfId="0" applyFont="1" applyFill="1" applyBorder="1" applyAlignment="1">
      <alignment horizontal="center"/>
    </xf>
    <xf numFmtId="0" fontId="14" fillId="4" borderId="41" xfId="0" applyFont="1" applyFill="1" applyBorder="1" applyAlignment="1">
      <alignment horizontal="center" vertical="center"/>
    </xf>
    <xf numFmtId="0" fontId="34" fillId="3" borderId="0" xfId="0" applyFont="1" applyFill="1" applyAlignment="1">
      <alignment horizontal="left" vertical="top" wrapText="1"/>
    </xf>
    <xf numFmtId="0" fontId="13" fillId="0" borderId="0" xfId="0" applyFont="1" applyAlignment="1" applyProtection="1">
      <alignment horizontal="left" vertical="center" indent="5"/>
    </xf>
    <xf numFmtId="0" fontId="14" fillId="0" borderId="4"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88"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4" fillId="0" borderId="21"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19" fillId="4" borderId="15" xfId="0" applyFont="1" applyFill="1" applyBorder="1" applyAlignment="1" applyProtection="1">
      <alignment horizontal="center"/>
      <protection locked="0"/>
    </xf>
    <xf numFmtId="0" fontId="19" fillId="4" borderId="91" xfId="0" applyFont="1" applyFill="1" applyBorder="1" applyAlignment="1" applyProtection="1">
      <alignment horizontal="center"/>
      <protection locked="0"/>
    </xf>
    <xf numFmtId="0" fontId="14" fillId="0" borderId="0" xfId="0" applyFont="1" applyAlignment="1" applyProtection="1">
      <alignment horizontal="center" vertical="center" wrapText="1"/>
      <protection locked="0"/>
    </xf>
    <xf numFmtId="0" fontId="20" fillId="26" borderId="67" xfId="0" applyFont="1" applyFill="1" applyBorder="1" applyAlignment="1" applyProtection="1">
      <alignment horizontal="center" vertical="center"/>
      <protection locked="0"/>
    </xf>
    <xf numFmtId="0" fontId="0" fillId="27" borderId="0" xfId="0" applyFill="1"/>
    <xf numFmtId="0" fontId="26" fillId="0" borderId="0" xfId="0" applyFont="1"/>
    <xf numFmtId="0" fontId="37" fillId="0" borderId="0" xfId="0" applyFont="1" applyAlignment="1">
      <alignment horizontal="left" vertical="top" wrapText="1"/>
    </xf>
    <xf numFmtId="0" fontId="23" fillId="0" borderId="0" xfId="0" applyFont="1" applyAlignment="1">
      <alignment vertical="top" wrapText="1"/>
    </xf>
    <xf numFmtId="0" fontId="23" fillId="0" borderId="0" xfId="0" applyFont="1" applyAlignment="1">
      <alignment vertical="top"/>
    </xf>
    <xf numFmtId="0" fontId="23" fillId="3" borderId="0" xfId="0" applyFont="1" applyFill="1" applyAlignment="1" applyProtection="1">
      <alignment horizontal="center" vertical="center" wrapText="1"/>
      <protection locked="0"/>
    </xf>
    <xf numFmtId="0" fontId="41" fillId="0" borderId="0" xfId="0" applyFont="1"/>
    <xf numFmtId="0" fontId="23" fillId="0" borderId="0" xfId="0" applyFont="1" applyFill="1" applyBorder="1"/>
    <xf numFmtId="0" fontId="23" fillId="0" borderId="0" xfId="0" applyFont="1" applyFill="1"/>
    <xf numFmtId="0" fontId="24" fillId="3" borderId="0" xfId="0" applyFont="1" applyFill="1" applyAlignment="1">
      <alignment vertical="center"/>
    </xf>
    <xf numFmtId="0" fontId="23" fillId="3" borderId="0" xfId="0" applyFont="1" applyFill="1" applyAlignment="1">
      <alignment vertical="center"/>
    </xf>
    <xf numFmtId="0" fontId="42" fillId="0" borderId="70" xfId="0" applyFont="1" applyFill="1" applyBorder="1" applyAlignment="1">
      <alignment vertical="center"/>
    </xf>
    <xf numFmtId="0" fontId="42" fillId="0" borderId="72" xfId="0" applyFont="1" applyFill="1" applyBorder="1" applyAlignment="1">
      <alignment vertical="center"/>
    </xf>
    <xf numFmtId="0" fontId="23" fillId="0" borderId="76" xfId="0" applyFont="1" applyBorder="1" applyAlignment="1">
      <alignment vertical="center"/>
    </xf>
    <xf numFmtId="0" fontId="24" fillId="0" borderId="0" xfId="0" applyFont="1"/>
    <xf numFmtId="0" fontId="23" fillId="3" borderId="0" xfId="0" applyFont="1" applyFill="1"/>
    <xf numFmtId="0" fontId="23" fillId="3" borderId="0" xfId="0" applyFont="1" applyFill="1" applyAlignment="1">
      <alignment horizontal="left" vertical="center" indent="3"/>
    </xf>
    <xf numFmtId="0" fontId="23" fillId="3" borderId="68" xfId="0" applyFont="1" applyFill="1" applyBorder="1"/>
    <xf numFmtId="0" fontId="23" fillId="0" borderId="68" xfId="0" applyFont="1" applyBorder="1"/>
    <xf numFmtId="0" fontId="23" fillId="0" borderId="0" xfId="0" applyFont="1" applyBorder="1" applyProtection="1">
      <protection locked="0"/>
    </xf>
    <xf numFmtId="0" fontId="23" fillId="0" borderId="0" xfId="0" applyFont="1" applyBorder="1"/>
    <xf numFmtId="0" fontId="23" fillId="0" borderId="68" xfId="0" applyFont="1" applyBorder="1" applyProtection="1">
      <protection locked="0"/>
    </xf>
    <xf numFmtId="0" fontId="23" fillId="3" borderId="75" xfId="0" applyFont="1" applyFill="1" applyBorder="1"/>
    <xf numFmtId="0" fontId="23" fillId="0" borderId="75" xfId="0" applyFont="1" applyBorder="1"/>
    <xf numFmtId="0" fontId="23" fillId="0" borderId="0" xfId="0" applyFont="1" applyProtection="1">
      <protection locked="0"/>
    </xf>
    <xf numFmtId="0" fontId="23" fillId="0" borderId="73" xfId="0" applyFont="1" applyBorder="1" applyProtection="1">
      <protection locked="0"/>
    </xf>
    <xf numFmtId="0" fontId="23" fillId="0" borderId="73" xfId="0" applyFont="1" applyBorder="1"/>
    <xf numFmtId="0" fontId="23" fillId="0" borderId="78" xfId="0" applyFont="1" applyBorder="1" applyProtection="1">
      <protection locked="0"/>
    </xf>
    <xf numFmtId="0" fontId="23" fillId="0" borderId="78" xfId="0" applyFont="1" applyBorder="1"/>
    <xf numFmtId="0" fontId="23" fillId="0" borderId="0" xfId="0" applyFont="1" applyAlignment="1">
      <alignment horizontal="right"/>
    </xf>
    <xf numFmtId="0" fontId="23" fillId="0" borderId="82" xfId="0" applyFont="1" applyBorder="1"/>
    <xf numFmtId="0" fontId="23" fillId="0" borderId="83" xfId="0" applyFont="1" applyBorder="1"/>
    <xf numFmtId="0" fontId="23" fillId="0" borderId="77" xfId="0" applyFont="1" applyBorder="1"/>
    <xf numFmtId="0" fontId="23" fillId="0" borderId="0" xfId="0" applyFont="1" applyAlignment="1">
      <alignment horizontal="center"/>
    </xf>
    <xf numFmtId="0" fontId="44" fillId="0" borderId="0" xfId="0" applyFont="1" applyFill="1" applyAlignment="1">
      <alignment horizontal="center" vertical="center" wrapText="1"/>
    </xf>
    <xf numFmtId="0" fontId="24" fillId="0" borderId="0" xfId="0" applyFont="1" applyAlignment="1">
      <alignment vertical="center"/>
    </xf>
    <xf numFmtId="0" fontId="35" fillId="0" borderId="0" xfId="0" applyFont="1"/>
    <xf numFmtId="0" fontId="23" fillId="0" borderId="68" xfId="0" applyFont="1" applyFill="1" applyBorder="1"/>
    <xf numFmtId="0" fontId="23" fillId="0" borderId="75" xfId="0" applyFont="1" applyFill="1" applyBorder="1"/>
    <xf numFmtId="0" fontId="24" fillId="0" borderId="0" xfId="0" applyFont="1" applyAlignment="1">
      <alignment horizontal="center"/>
    </xf>
    <xf numFmtId="0" fontId="23" fillId="0" borderId="68" xfId="0" applyFont="1" applyBorder="1" applyAlignment="1">
      <alignment horizontal="center"/>
    </xf>
    <xf numFmtId="0" fontId="23" fillId="0" borderId="0" xfId="0" applyFont="1" applyBorder="1" applyAlignment="1">
      <alignment horizontal="center"/>
    </xf>
    <xf numFmtId="0" fontId="24" fillId="0" borderId="68" xfId="0" applyFont="1" applyBorder="1" applyAlignment="1">
      <alignment horizontal="center"/>
    </xf>
    <xf numFmtId="0" fontId="23" fillId="0" borderId="75" xfId="0" applyFont="1" applyBorder="1" applyAlignment="1">
      <alignment horizontal="center"/>
    </xf>
    <xf numFmtId="0" fontId="24" fillId="0" borderId="73" xfId="0" applyFont="1" applyBorder="1" applyAlignment="1">
      <alignment horizontal="center"/>
    </xf>
    <xf numFmtId="0" fontId="24" fillId="0" borderId="78" xfId="0" applyFont="1" applyBorder="1" applyAlignment="1">
      <alignment horizontal="center"/>
    </xf>
    <xf numFmtId="0" fontId="43" fillId="0" borderId="0" xfId="0" applyFont="1" applyFill="1" applyAlignment="1">
      <alignment vertical="center"/>
    </xf>
    <xf numFmtId="0" fontId="43" fillId="0" borderId="0" xfId="0" applyFont="1" applyFill="1" applyAlignment="1">
      <alignment horizontal="right" vertical="center"/>
    </xf>
    <xf numFmtId="0" fontId="35" fillId="0" borderId="0" xfId="0" applyFont="1" applyAlignment="1">
      <alignment vertical="center"/>
    </xf>
    <xf numFmtId="0" fontId="23" fillId="4" borderId="0" xfId="0" applyFont="1" applyFill="1" applyAlignment="1" applyProtection="1">
      <alignment horizontal="center" vertical="center" wrapText="1"/>
      <protection locked="0"/>
    </xf>
    <xf numFmtId="0" fontId="33" fillId="0" borderId="0" xfId="0" applyFont="1" applyAlignment="1">
      <alignment horizontal="left" vertical="top" wrapText="1"/>
    </xf>
    <xf numFmtId="0" fontId="26" fillId="0" borderId="0" xfId="0" applyFont="1" applyAlignment="1">
      <alignment horizontal="left" vertical="top" wrapText="1"/>
    </xf>
    <xf numFmtId="0" fontId="24" fillId="0" borderId="0" xfId="0" quotePrefix="1" applyFont="1" applyAlignment="1">
      <alignment horizontal="center" vertical="center"/>
    </xf>
    <xf numFmtId="0" fontId="49" fillId="0" borderId="0" xfId="0" applyFont="1" applyAlignment="1">
      <alignment horizontal="center" vertical="center"/>
    </xf>
    <xf numFmtId="0" fontId="50" fillId="0" borderId="0" xfId="0" applyFont="1" applyAlignment="1">
      <alignment horizontal="center"/>
    </xf>
    <xf numFmtId="0" fontId="45" fillId="0" borderId="0" xfId="0" applyFont="1"/>
    <xf numFmtId="0" fontId="49" fillId="0" borderId="0" xfId="0" applyFont="1" applyAlignment="1">
      <alignment horizontal="center"/>
    </xf>
    <xf numFmtId="0" fontId="49" fillId="0" borderId="68" xfId="0" applyFont="1" applyBorder="1" applyAlignment="1">
      <alignment horizontal="center"/>
    </xf>
    <xf numFmtId="0" fontId="49" fillId="0" borderId="0" xfId="0" applyFont="1" applyBorder="1" applyAlignment="1">
      <alignment horizontal="center"/>
    </xf>
    <xf numFmtId="17" fontId="49" fillId="0" borderId="68" xfId="0" quotePrefix="1" applyNumberFormat="1" applyFont="1" applyBorder="1" applyAlignment="1">
      <alignment horizontal="center"/>
    </xf>
    <xf numFmtId="49" fontId="49" fillId="0" borderId="75" xfId="0" applyNumberFormat="1" applyFont="1" applyBorder="1" applyAlignment="1">
      <alignment horizontal="center"/>
    </xf>
    <xf numFmtId="0" fontId="49" fillId="0" borderId="73" xfId="0" quotePrefix="1" applyFont="1" applyBorder="1" applyAlignment="1">
      <alignment horizontal="center"/>
    </xf>
    <xf numFmtId="0" fontId="49" fillId="0" borderId="78" xfId="0" applyFont="1" applyBorder="1" applyAlignment="1">
      <alignment horizontal="center"/>
    </xf>
    <xf numFmtId="0" fontId="14" fillId="0" borderId="5" xfId="0" applyFont="1" applyBorder="1" applyAlignment="1" applyProtection="1">
      <alignment horizontal="center" vertical="center" shrinkToFit="1"/>
      <protection locked="0"/>
    </xf>
    <xf numFmtId="0" fontId="14" fillId="0" borderId="12" xfId="0" applyFont="1" applyBorder="1" applyAlignment="1" applyProtection="1">
      <alignment horizontal="center" vertical="center" shrinkToFit="1"/>
      <protection locked="0"/>
    </xf>
    <xf numFmtId="0" fontId="14" fillId="0" borderId="6" xfId="0" applyFont="1" applyBorder="1" applyAlignment="1" applyProtection="1">
      <alignment horizontal="center" vertical="center" shrinkToFit="1"/>
      <protection locked="0"/>
    </xf>
    <xf numFmtId="0" fontId="14" fillId="0" borderId="89" xfId="0" applyFont="1" applyBorder="1" applyAlignment="1" applyProtection="1">
      <alignment horizontal="center" vertical="center" shrinkToFit="1"/>
      <protection locked="0"/>
    </xf>
    <xf numFmtId="0" fontId="14" fillId="4" borderId="40" xfId="0" applyFont="1" applyFill="1" applyBorder="1" applyAlignment="1">
      <alignment horizontal="center" vertical="center" shrinkToFit="1"/>
    </xf>
    <xf numFmtId="0" fontId="14" fillId="4" borderId="86" xfId="0" applyFont="1" applyFill="1" applyBorder="1" applyAlignment="1">
      <alignment horizontal="center" vertical="center" shrinkToFit="1"/>
    </xf>
    <xf numFmtId="0" fontId="14" fillId="0" borderId="66" xfId="0" applyFont="1" applyBorder="1" applyAlignment="1" applyProtection="1">
      <alignment horizontal="center" vertical="center" shrinkToFit="1"/>
      <protection locked="0"/>
    </xf>
    <xf numFmtId="0" fontId="14" fillId="0" borderId="58" xfId="0" applyFont="1" applyBorder="1" applyAlignment="1" applyProtection="1">
      <alignment horizontal="center" vertical="center" shrinkToFit="1"/>
      <protection locked="0"/>
    </xf>
    <xf numFmtId="0" fontId="14" fillId="0" borderId="87" xfId="0" applyFont="1" applyBorder="1" applyAlignment="1" applyProtection="1">
      <alignment horizontal="center" vertical="center" shrinkToFit="1"/>
      <protection locked="0"/>
    </xf>
    <xf numFmtId="0" fontId="10" fillId="4" borderId="40" xfId="0" applyFont="1" applyFill="1" applyBorder="1" applyAlignment="1">
      <alignment horizontal="center" vertical="center" shrinkToFit="1"/>
    </xf>
    <xf numFmtId="0" fontId="10" fillId="4" borderId="86" xfId="0" applyFont="1" applyFill="1" applyBorder="1" applyAlignment="1">
      <alignment horizontal="center" vertical="center" shrinkToFit="1"/>
    </xf>
    <xf numFmtId="0" fontId="20" fillId="0" borderId="0" xfId="0" applyFont="1" applyAlignment="1">
      <alignment horizontal="center" shrinkToFit="1"/>
    </xf>
    <xf numFmtId="1" fontId="20" fillId="0" borderId="0" xfId="0" applyNumberFormat="1" applyFont="1" applyAlignment="1">
      <alignment horizontal="center" shrinkToFit="1"/>
    </xf>
    <xf numFmtId="0" fontId="28" fillId="0" borderId="0" xfId="0" applyFont="1" applyAlignment="1">
      <alignment shrinkToFit="1"/>
    </xf>
    <xf numFmtId="0" fontId="14" fillId="0" borderId="0" xfId="0" applyFont="1" applyAlignment="1">
      <alignment shrinkToFit="1"/>
    </xf>
    <xf numFmtId="0" fontId="19" fillId="0" borderId="0" xfId="0" applyFont="1" applyAlignment="1">
      <alignment shrinkToFit="1"/>
    </xf>
    <xf numFmtId="0" fontId="28" fillId="0" borderId="0" xfId="0" applyFont="1" applyFill="1" applyAlignment="1">
      <alignment shrinkToFit="1"/>
    </xf>
    <xf numFmtId="0" fontId="14" fillId="26" borderId="90" xfId="0" applyFont="1" applyFill="1" applyBorder="1" applyAlignment="1">
      <alignment horizontal="center" vertical="center"/>
    </xf>
    <xf numFmtId="0" fontId="51" fillId="0" borderId="0" xfId="0" applyFont="1" applyAlignment="1">
      <alignment horizontal="center"/>
    </xf>
    <xf numFmtId="0" fontId="1" fillId="10" borderId="0" xfId="0" applyFont="1" applyFill="1" applyAlignment="1">
      <alignment horizontal="left" vertical="top"/>
    </xf>
    <xf numFmtId="0" fontId="1" fillId="20" borderId="0" xfId="0" applyFont="1" applyFill="1" applyBorder="1" applyAlignment="1">
      <alignment horizontal="left" vertical="top"/>
    </xf>
    <xf numFmtId="0" fontId="1" fillId="12" borderId="0" xfId="0" applyFont="1" applyFill="1" applyBorder="1" applyAlignment="1">
      <alignment horizontal="left" vertical="top"/>
    </xf>
    <xf numFmtId="0" fontId="1" fillId="23" borderId="0" xfId="0" applyFont="1" applyFill="1" applyBorder="1" applyAlignment="1">
      <alignment horizontal="left" vertical="top"/>
    </xf>
    <xf numFmtId="0" fontId="1" fillId="13" borderId="0" xfId="0" applyFont="1" applyFill="1" applyBorder="1" applyAlignment="1">
      <alignment horizontal="left" vertical="top"/>
    </xf>
    <xf numFmtId="0" fontId="1" fillId="9" borderId="0" xfId="0" applyFont="1" applyFill="1" applyBorder="1" applyAlignment="1">
      <alignment horizontal="left" vertical="top"/>
    </xf>
    <xf numFmtId="0" fontId="0" fillId="0" borderId="1" xfId="0" applyBorder="1" applyAlignment="1">
      <alignment horizontal="center" vertical="top"/>
    </xf>
    <xf numFmtId="1" fontId="0" fillId="0" borderId="1" xfId="0" applyNumberFormat="1" applyBorder="1" applyAlignment="1">
      <alignment horizontal="center" vertical="top"/>
    </xf>
    <xf numFmtId="0" fontId="26" fillId="0" borderId="0" xfId="0" applyFont="1" applyFill="1"/>
    <xf numFmtId="0" fontId="26" fillId="0" borderId="0" xfId="0" applyFont="1" applyFill="1" applyAlignment="1">
      <alignment vertical="center"/>
    </xf>
    <xf numFmtId="49" fontId="1" fillId="4" borderId="10" xfId="0" applyNumberFormat="1" applyFont="1" applyFill="1" applyBorder="1"/>
    <xf numFmtId="0" fontId="1" fillId="4" borderId="10" xfId="0" applyFont="1" applyFill="1" applyBorder="1"/>
    <xf numFmtId="49" fontId="0" fillId="4" borderId="10" xfId="0" applyNumberFormat="1" applyFill="1" applyBorder="1"/>
    <xf numFmtId="0" fontId="0" fillId="4" borderId="10" xfId="0" applyFill="1" applyBorder="1"/>
    <xf numFmtId="0" fontId="0" fillId="26" borderId="0" xfId="0" applyFill="1"/>
    <xf numFmtId="49" fontId="0" fillId="20" borderId="0" xfId="0" applyNumberFormat="1" applyFill="1"/>
    <xf numFmtId="0" fontId="0" fillId="20" borderId="0" xfId="0" applyFill="1"/>
    <xf numFmtId="0" fontId="0" fillId="28" borderId="0" xfId="0" applyFill="1"/>
    <xf numFmtId="0" fontId="0" fillId="2" borderId="0" xfId="0" applyFill="1"/>
    <xf numFmtId="0" fontId="52" fillId="0" borderId="0" xfId="0" applyFont="1" applyFill="1" applyBorder="1" applyAlignment="1">
      <alignment horizontal="left" vertical="center"/>
    </xf>
    <xf numFmtId="0" fontId="52" fillId="0" borderId="0" xfId="0" applyFont="1"/>
    <xf numFmtId="0" fontId="14" fillId="0" borderId="0" xfId="0" applyFont="1" applyAlignment="1">
      <alignment horizontal="center" vertical="center" wrapText="1"/>
    </xf>
    <xf numFmtId="0" fontId="26" fillId="26" borderId="90" xfId="0" applyFont="1" applyFill="1" applyBorder="1" applyAlignment="1">
      <alignment horizontal="center" vertical="center"/>
    </xf>
    <xf numFmtId="0" fontId="27" fillId="4" borderId="15" xfId="0" applyFont="1" applyFill="1" applyBorder="1" applyAlignment="1">
      <alignment horizontal="center"/>
    </xf>
    <xf numFmtId="0" fontId="27" fillId="4" borderId="91" xfId="0" applyFont="1" applyFill="1" applyBorder="1" applyAlignment="1">
      <alignment horizontal="center"/>
    </xf>
    <xf numFmtId="0" fontId="14" fillId="0" borderId="0" xfId="0" applyFont="1" applyAlignment="1">
      <alignment wrapText="1"/>
    </xf>
    <xf numFmtId="0" fontId="26" fillId="0" borderId="0" xfId="0" applyFont="1" applyAlignment="1">
      <alignment wrapText="1"/>
    </xf>
    <xf numFmtId="0" fontId="26" fillId="26" borderId="90" xfId="0" applyFont="1" applyFill="1" applyBorder="1" applyAlignment="1">
      <alignment horizontal="center" vertical="center" wrapText="1"/>
    </xf>
    <xf numFmtId="0" fontId="24" fillId="0" borderId="0" xfId="0" applyFont="1" applyAlignment="1">
      <alignment wrapText="1"/>
    </xf>
    <xf numFmtId="0" fontId="14" fillId="0" borderId="3" xfId="0" applyFont="1" applyBorder="1" applyAlignment="1" applyProtection="1">
      <alignment horizontal="center" vertical="center" wrapText="1"/>
    </xf>
    <xf numFmtId="0" fontId="14" fillId="0" borderId="5" xfId="0" applyFont="1" applyBorder="1" applyAlignment="1" applyProtection="1">
      <alignment horizontal="center" vertical="center" wrapText="1"/>
    </xf>
    <xf numFmtId="0" fontId="14" fillId="0" borderId="98" xfId="0" applyFont="1" applyBorder="1" applyAlignment="1" applyProtection="1">
      <alignment horizontal="center" vertical="center" wrapText="1"/>
    </xf>
    <xf numFmtId="0" fontId="14" fillId="0" borderId="0" xfId="0" applyFont="1" applyAlignment="1" applyProtection="1">
      <alignment wrapText="1"/>
    </xf>
    <xf numFmtId="0" fontId="27" fillId="4" borderId="15" xfId="0" applyFont="1" applyFill="1" applyBorder="1" applyAlignment="1" applyProtection="1">
      <alignment horizontal="center" wrapText="1"/>
    </xf>
    <xf numFmtId="0" fontId="27" fillId="4" borderId="91" xfId="0" applyFont="1" applyFill="1" applyBorder="1" applyAlignment="1" applyProtection="1">
      <alignment horizontal="center" wrapText="1"/>
    </xf>
    <xf numFmtId="0" fontId="14" fillId="0" borderId="99" xfId="0" applyFont="1" applyBorder="1" applyAlignment="1" applyProtection="1">
      <alignment horizontal="left" vertical="center" wrapText="1" indent="3"/>
    </xf>
    <xf numFmtId="0" fontId="14" fillId="0" borderId="100" xfId="0" applyFont="1" applyBorder="1" applyAlignment="1" applyProtection="1">
      <alignment horizontal="left" vertical="center" wrapText="1" indent="3"/>
    </xf>
    <xf numFmtId="0" fontId="14" fillId="0" borderId="4" xfId="0" applyFont="1" applyBorder="1" applyAlignment="1" applyProtection="1">
      <alignment horizontal="left" vertical="center" wrapText="1" indent="3"/>
    </xf>
    <xf numFmtId="0" fontId="14" fillId="0" borderId="103" xfId="0" applyFont="1" applyBorder="1" applyAlignment="1" applyProtection="1">
      <alignment horizontal="left" vertical="center" wrapText="1" indent="3"/>
    </xf>
    <xf numFmtId="0" fontId="14" fillId="0" borderId="101" xfId="0" applyFont="1" applyBorder="1" applyAlignment="1" applyProtection="1">
      <alignment horizontal="left" vertical="center" wrapText="1" indent="3"/>
    </xf>
    <xf numFmtId="0" fontId="14" fillId="0" borderId="102" xfId="0" applyFont="1" applyBorder="1" applyAlignment="1" applyProtection="1">
      <alignment horizontal="left" vertical="center" wrapText="1" indent="3"/>
    </xf>
    <xf numFmtId="0" fontId="14" fillId="0" borderId="6" xfId="0" applyFont="1" applyBorder="1" applyAlignment="1" applyProtection="1">
      <alignment horizontal="left" vertical="center" wrapText="1" indent="3"/>
    </xf>
    <xf numFmtId="0" fontId="14" fillId="0" borderId="104" xfId="0" applyFont="1" applyBorder="1" applyAlignment="1" applyProtection="1">
      <alignment horizontal="left" vertical="center" wrapText="1" indent="3"/>
    </xf>
    <xf numFmtId="0" fontId="14" fillId="0" borderId="21" xfId="0" applyFont="1" applyBorder="1" applyAlignment="1" applyProtection="1">
      <alignment horizontal="left" vertical="center" wrapText="1" indent="2"/>
    </xf>
    <xf numFmtId="0" fontId="14" fillId="0" borderId="6" xfId="0" applyFont="1" applyBorder="1" applyAlignment="1" applyProtection="1">
      <alignment horizontal="left" vertical="center" wrapText="1" indent="2"/>
    </xf>
    <xf numFmtId="0" fontId="14" fillId="0" borderId="9" xfId="0" applyFont="1" applyBorder="1" applyAlignment="1" applyProtection="1">
      <alignment horizontal="left" vertical="center" wrapText="1" indent="2"/>
    </xf>
    <xf numFmtId="0" fontId="14" fillId="0" borderId="58" xfId="0" applyFont="1" applyBorder="1" applyAlignment="1" applyProtection="1">
      <alignment horizontal="left" vertical="center" wrapText="1" indent="2"/>
    </xf>
    <xf numFmtId="0" fontId="14" fillId="0" borderId="58" xfId="0" applyFont="1" applyBorder="1" applyAlignment="1" applyProtection="1">
      <alignment horizontal="left" vertical="center" wrapText="1" indent="2" shrinkToFit="1"/>
    </xf>
    <xf numFmtId="0" fontId="14" fillId="0" borderId="108" xfId="0" applyFont="1" applyBorder="1" applyAlignment="1" applyProtection="1">
      <alignment horizontal="left" vertical="center" wrapText="1" indent="2"/>
    </xf>
    <xf numFmtId="0" fontId="14" fillId="0" borderId="5" xfId="0" applyFont="1" applyBorder="1" applyAlignment="1" applyProtection="1">
      <alignment horizontal="left" vertical="center" wrapText="1" indent="2"/>
    </xf>
    <xf numFmtId="0" fontId="14" fillId="0" borderId="12" xfId="0" applyFont="1" applyBorder="1" applyAlignment="1" applyProtection="1">
      <alignment horizontal="left" vertical="center" wrapText="1" indent="2"/>
    </xf>
    <xf numFmtId="0" fontId="14" fillId="0" borderId="89" xfId="0" applyFont="1" applyBorder="1" applyAlignment="1" applyProtection="1">
      <alignment horizontal="left" vertical="center" wrapText="1" indent="2"/>
    </xf>
    <xf numFmtId="0" fontId="14" fillId="0" borderId="66" xfId="0" applyFont="1" applyBorder="1" applyAlignment="1" applyProtection="1">
      <alignment horizontal="left" vertical="center" wrapText="1" indent="2" shrinkToFit="1"/>
    </xf>
    <xf numFmtId="0" fontId="14" fillId="0" borderId="87" xfId="0" applyFont="1" applyBorder="1" applyAlignment="1" applyProtection="1">
      <alignment horizontal="left" vertical="center" wrapText="1" indent="2" shrinkToFit="1"/>
    </xf>
    <xf numFmtId="0" fontId="14" fillId="0" borderId="4" xfId="0" applyFont="1" applyBorder="1" applyAlignment="1" applyProtection="1">
      <alignment horizontal="left" vertical="center" wrapText="1" indent="2"/>
    </xf>
    <xf numFmtId="0" fontId="14" fillId="0" borderId="11" xfId="0" applyFont="1" applyBorder="1" applyAlignment="1" applyProtection="1">
      <alignment horizontal="left" vertical="center" wrapText="1" indent="2"/>
    </xf>
    <xf numFmtId="0" fontId="14" fillId="0" borderId="88" xfId="0" applyFont="1" applyBorder="1" applyAlignment="1" applyProtection="1">
      <alignment horizontal="left" vertical="center" wrapText="1" indent="2"/>
    </xf>
    <xf numFmtId="0" fontId="14" fillId="0" borderId="1" xfId="0" applyFont="1" applyBorder="1" applyAlignment="1" applyProtection="1">
      <alignment horizontal="left" vertical="center" wrapText="1" indent="2"/>
    </xf>
    <xf numFmtId="0" fontId="14" fillId="0" borderId="3" xfId="0" applyFont="1" applyBorder="1" applyAlignment="1" applyProtection="1">
      <alignment horizontal="left" vertical="center" wrapText="1" indent="2"/>
    </xf>
    <xf numFmtId="0" fontId="14" fillId="0" borderId="98" xfId="0" applyFont="1" applyBorder="1" applyAlignment="1" applyProtection="1">
      <alignment horizontal="left" vertical="center" wrapText="1" indent="2"/>
    </xf>
    <xf numFmtId="0" fontId="54" fillId="0" borderId="0" xfId="0" applyFont="1"/>
    <xf numFmtId="0" fontId="24" fillId="4" borderId="0" xfId="0" applyFont="1" applyFill="1"/>
    <xf numFmtId="0" fontId="41" fillId="0" borderId="0" xfId="0" applyFont="1" applyFill="1"/>
    <xf numFmtId="0" fontId="54" fillId="0" borderId="0" xfId="0" applyFont="1" applyAlignment="1">
      <alignment horizontal="center"/>
    </xf>
    <xf numFmtId="0" fontId="23" fillId="0" borderId="10" xfId="0" applyFont="1" applyBorder="1"/>
    <xf numFmtId="0" fontId="23" fillId="0" borderId="10" xfId="0" applyFont="1" applyBorder="1" applyAlignment="1">
      <alignment horizontal="center"/>
    </xf>
    <xf numFmtId="0" fontId="37" fillId="0" borderId="0" xfId="0" applyFont="1" applyAlignment="1">
      <alignment horizontal="center"/>
    </xf>
    <xf numFmtId="0" fontId="55" fillId="0" borderId="0" xfId="0" applyFont="1" applyAlignment="1">
      <alignment horizontal="left" vertical="center"/>
    </xf>
    <xf numFmtId="0" fontId="23" fillId="0" borderId="109" xfId="0" applyFont="1" applyBorder="1" applyProtection="1">
      <protection locked="0"/>
    </xf>
    <xf numFmtId="0" fontId="23" fillId="0" borderId="110" xfId="0" applyFont="1" applyBorder="1" applyProtection="1">
      <protection locked="0"/>
    </xf>
    <xf numFmtId="0" fontId="23" fillId="0" borderId="111" xfId="0" applyFont="1" applyBorder="1" applyProtection="1">
      <protection locked="0"/>
    </xf>
    <xf numFmtId="0" fontId="54" fillId="0" borderId="110" xfId="0" applyFont="1" applyBorder="1" applyProtection="1"/>
    <xf numFmtId="0" fontId="23" fillId="0" borderId="0" xfId="0" applyFont="1" applyAlignment="1">
      <alignment vertical="center"/>
    </xf>
    <xf numFmtId="0" fontId="23" fillId="0" borderId="0" xfId="0" applyFont="1"/>
    <xf numFmtId="0" fontId="23" fillId="4" borderId="0" xfId="0" applyFont="1" applyFill="1" applyAlignment="1">
      <alignment vertical="center" wrapText="1"/>
    </xf>
    <xf numFmtId="0" fontId="23" fillId="0" borderId="110" xfId="0" applyFont="1" applyBorder="1" applyProtection="1"/>
    <xf numFmtId="49" fontId="23" fillId="0" borderId="0" xfId="0" applyNumberFormat="1" applyFont="1" applyAlignment="1">
      <alignment horizontal="left" vertical="center"/>
    </xf>
    <xf numFmtId="0" fontId="23" fillId="0" borderId="0" xfId="0" applyFont="1" applyAlignment="1">
      <alignment horizontal="right" vertical="center"/>
    </xf>
    <xf numFmtId="49" fontId="23" fillId="0" borderId="0" xfId="0" applyNumberFormat="1" applyFont="1" applyAlignment="1">
      <alignment horizontal="left" vertical="top"/>
    </xf>
    <xf numFmtId="0" fontId="14" fillId="0" borderId="0" xfId="0" applyFont="1" applyAlignment="1"/>
    <xf numFmtId="0" fontId="29" fillId="0" borderId="0" xfId="0" applyFont="1"/>
    <xf numFmtId="0" fontId="53" fillId="0" borderId="0" xfId="0" applyFont="1"/>
    <xf numFmtId="0" fontId="14" fillId="0" borderId="0" xfId="0" applyFont="1" applyBorder="1" applyAlignment="1" applyProtection="1">
      <alignment horizontal="left" vertical="center" wrapText="1" indent="2"/>
    </xf>
    <xf numFmtId="0" fontId="25" fillId="19" borderId="0" xfId="0" applyFont="1" applyFill="1" applyAlignment="1" applyProtection="1">
      <alignment horizontal="left" vertical="top"/>
      <protection locked="0"/>
    </xf>
    <xf numFmtId="0" fontId="37" fillId="0" borderId="92" xfId="0" applyFont="1" applyBorder="1" applyAlignment="1">
      <alignment horizontal="center" vertical="center" wrapText="1"/>
    </xf>
    <xf numFmtId="0" fontId="30" fillId="0" borderId="93" xfId="0" applyFont="1" applyBorder="1" applyAlignment="1">
      <alignment horizontal="center" vertical="center"/>
    </xf>
    <xf numFmtId="0" fontId="30" fillId="0" borderId="94" xfId="0" applyFont="1" applyBorder="1" applyAlignment="1">
      <alignment horizontal="center" vertical="center"/>
    </xf>
    <xf numFmtId="0" fontId="48" fillId="0" borderId="95" xfId="2" applyFont="1" applyBorder="1" applyAlignment="1" applyProtection="1">
      <alignment horizontal="center" vertical="center"/>
      <protection locked="0"/>
    </xf>
    <xf numFmtId="0" fontId="48" fillId="0" borderId="96" xfId="2" applyFont="1" applyBorder="1" applyAlignment="1" applyProtection="1">
      <alignment horizontal="center" vertical="center"/>
      <protection locked="0"/>
    </xf>
    <xf numFmtId="0" fontId="48" fillId="0" borderId="97" xfId="2" applyFont="1" applyBorder="1" applyAlignment="1" applyProtection="1">
      <alignment horizontal="center" vertical="center"/>
      <protection locked="0"/>
    </xf>
    <xf numFmtId="0" fontId="42" fillId="0" borderId="0" xfId="0" applyFont="1" applyFill="1" applyAlignment="1"/>
    <xf numFmtId="0" fontId="37" fillId="4" borderId="0" xfId="0" applyFont="1" applyFill="1" applyAlignment="1">
      <alignment horizontal="left" vertical="center" wrapText="1"/>
    </xf>
    <xf numFmtId="0" fontId="23" fillId="0" borderId="0" xfId="0" applyFont="1" applyFill="1" applyAlignment="1">
      <alignment horizontal="left" vertical="center" wrapText="1"/>
    </xf>
    <xf numFmtId="0" fontId="23" fillId="11" borderId="69" xfId="0" applyFont="1" applyFill="1" applyBorder="1" applyAlignment="1">
      <alignment horizontal="center" vertical="center" wrapText="1"/>
    </xf>
    <xf numFmtId="0" fontId="23" fillId="11" borderId="70" xfId="0" applyFont="1" applyFill="1" applyBorder="1" applyAlignment="1">
      <alignment horizontal="center" vertical="center" wrapText="1"/>
    </xf>
    <xf numFmtId="0" fontId="23" fillId="11" borderId="71" xfId="0" applyFont="1" applyFill="1" applyBorder="1" applyAlignment="1">
      <alignment horizontal="center" vertical="center" wrapText="1"/>
    </xf>
    <xf numFmtId="0" fontId="23" fillId="10" borderId="81" xfId="0" applyFont="1" applyFill="1" applyBorder="1" applyAlignment="1">
      <alignment horizontal="center" vertical="center" wrapText="1"/>
    </xf>
    <xf numFmtId="0" fontId="23" fillId="10" borderId="72" xfId="0" applyFont="1" applyFill="1" applyBorder="1" applyAlignment="1">
      <alignment horizontal="center" vertical="center" wrapText="1"/>
    </xf>
    <xf numFmtId="0" fontId="23" fillId="10" borderId="74" xfId="0" applyFont="1" applyFill="1" applyBorder="1" applyAlignment="1">
      <alignment horizontal="center" vertical="center" wrapText="1"/>
    </xf>
    <xf numFmtId="0" fontId="23" fillId="2" borderId="79" xfId="0" applyFont="1" applyFill="1" applyBorder="1" applyAlignment="1">
      <alignment horizontal="center" vertical="center" wrapText="1"/>
    </xf>
    <xf numFmtId="0" fontId="23" fillId="2" borderId="80" xfId="0" applyFont="1" applyFill="1" applyBorder="1" applyAlignment="1">
      <alignment horizontal="center" vertical="center" wrapText="1"/>
    </xf>
    <xf numFmtId="0" fontId="16" fillId="0" borderId="0" xfId="0" applyFont="1" applyAlignment="1" applyProtection="1">
      <alignment vertical="center"/>
      <protection locked="0"/>
    </xf>
    <xf numFmtId="0" fontId="23" fillId="0" borderId="0" xfId="0" applyFont="1" applyAlignment="1" applyProtection="1">
      <protection locked="0"/>
    </xf>
    <xf numFmtId="0" fontId="23" fillId="0" borderId="0" xfId="0" applyFont="1" applyAlignment="1" applyProtection="1">
      <alignment horizontal="left"/>
      <protection locked="0"/>
    </xf>
    <xf numFmtId="0" fontId="23" fillId="0" borderId="0" xfId="0" applyFont="1" applyAlignment="1">
      <alignment vertical="center"/>
    </xf>
    <xf numFmtId="0" fontId="23" fillId="0" borderId="0" xfId="0" applyFont="1"/>
    <xf numFmtId="0" fontId="23" fillId="4" borderId="0" xfId="0" applyFont="1" applyFill="1" applyAlignment="1">
      <alignment vertical="center" wrapText="1"/>
    </xf>
    <xf numFmtId="0" fontId="56" fillId="26" borderId="0" xfId="0" applyFont="1" applyFill="1" applyAlignment="1">
      <alignment vertical="center" wrapText="1"/>
    </xf>
    <xf numFmtId="0" fontId="26" fillId="0" borderId="0" xfId="0" applyFont="1" applyAlignment="1">
      <alignment horizontal="left"/>
    </xf>
    <xf numFmtId="0" fontId="36" fillId="0" borderId="0" xfId="0" applyFont="1" applyFill="1" applyAlignment="1">
      <alignment vertical="center" wrapText="1"/>
    </xf>
    <xf numFmtId="0" fontId="26" fillId="3" borderId="0" xfId="0" applyFont="1" applyFill="1" applyAlignment="1">
      <alignment vertical="center" wrapText="1"/>
    </xf>
    <xf numFmtId="0" fontId="30" fillId="0" borderId="0" xfId="0" applyFont="1" applyAlignment="1"/>
    <xf numFmtId="0" fontId="26" fillId="0" borderId="0" xfId="0" applyFont="1" applyFill="1" applyAlignment="1">
      <alignment vertical="center"/>
    </xf>
    <xf numFmtId="0" fontId="26" fillId="0" borderId="0" xfId="0" applyFont="1" applyFill="1" applyAlignment="1">
      <alignment horizontal="center" vertical="center" wrapText="1"/>
    </xf>
    <xf numFmtId="0" fontId="1" fillId="10" borderId="0" xfId="0" applyFont="1" applyFill="1" applyAlignment="1">
      <alignment horizontal="left" vertical="top"/>
    </xf>
    <xf numFmtId="0" fontId="1" fillId="20" borderId="19" xfId="0" applyFont="1" applyFill="1" applyBorder="1" applyAlignment="1">
      <alignment horizontal="left" vertical="top"/>
    </xf>
    <xf numFmtId="0" fontId="1" fillId="20" borderId="0" xfId="0" applyFont="1" applyFill="1" applyBorder="1" applyAlignment="1">
      <alignment horizontal="left" vertical="top"/>
    </xf>
    <xf numFmtId="0" fontId="1" fillId="12" borderId="19" xfId="0" applyFont="1" applyFill="1" applyBorder="1" applyAlignment="1">
      <alignment horizontal="left" vertical="top"/>
    </xf>
    <xf numFmtId="0" fontId="1" fillId="12" borderId="0" xfId="0" applyFont="1" applyFill="1" applyBorder="1" applyAlignment="1">
      <alignment horizontal="left" vertical="top"/>
    </xf>
    <xf numFmtId="0" fontId="1" fillId="0" borderId="0" xfId="0" applyFont="1" applyFill="1" applyAlignment="1">
      <alignment horizontal="left" vertical="top"/>
    </xf>
    <xf numFmtId="0" fontId="1" fillId="0" borderId="21" xfId="0" applyFont="1" applyFill="1" applyBorder="1" applyAlignment="1">
      <alignment horizontal="left" vertical="top"/>
    </xf>
    <xf numFmtId="0" fontId="1" fillId="23" borderId="19" xfId="0" applyFont="1" applyFill="1" applyBorder="1" applyAlignment="1">
      <alignment horizontal="left" vertical="top"/>
    </xf>
    <xf numFmtId="0" fontId="1" fillId="23" borderId="0" xfId="0" applyFont="1" applyFill="1" applyBorder="1" applyAlignment="1">
      <alignment horizontal="left" vertical="top"/>
    </xf>
    <xf numFmtId="0" fontId="1" fillId="13" borderId="0" xfId="0" applyFont="1" applyFill="1" applyBorder="1" applyAlignment="1">
      <alignment horizontal="left" vertical="top"/>
    </xf>
    <xf numFmtId="0" fontId="1" fillId="9" borderId="0" xfId="0" applyFont="1" applyFill="1" applyBorder="1" applyAlignment="1">
      <alignment horizontal="left" vertical="top"/>
    </xf>
    <xf numFmtId="0" fontId="1" fillId="0" borderId="0" xfId="0" applyFont="1" applyFill="1" applyBorder="1" applyAlignment="1">
      <alignment horizontal="left" vertical="top"/>
    </xf>
    <xf numFmtId="0" fontId="0" fillId="0" borderId="14" xfId="0" applyBorder="1" applyAlignment="1">
      <alignment horizontal="left"/>
    </xf>
    <xf numFmtId="0" fontId="0" fillId="0" borderId="10" xfId="0" applyBorder="1" applyAlignment="1">
      <alignment horizontal="left"/>
    </xf>
    <xf numFmtId="0" fontId="53" fillId="0" borderId="0" xfId="0" applyFont="1" applyAlignment="1" applyProtection="1">
      <alignment horizontal="center"/>
      <protection locked="0"/>
    </xf>
    <xf numFmtId="0" fontId="24" fillId="4" borderId="105" xfId="0" applyFont="1" applyFill="1" applyBorder="1" applyAlignment="1">
      <alignment horizontal="center" vertical="center" textRotation="90" wrapText="1"/>
    </xf>
    <xf numFmtId="0" fontId="24" fillId="4" borderId="106" xfId="0" applyFont="1" applyFill="1" applyBorder="1" applyAlignment="1">
      <alignment horizontal="center" vertical="center" textRotation="90" wrapText="1"/>
    </xf>
    <xf numFmtId="0" fontId="24" fillId="4" borderId="107" xfId="0" applyFont="1" applyFill="1" applyBorder="1" applyAlignment="1">
      <alignment horizontal="center" vertical="center" textRotation="90" wrapText="1"/>
    </xf>
    <xf numFmtId="0" fontId="14" fillId="4" borderId="41" xfId="0" applyFont="1" applyFill="1" applyBorder="1" applyAlignment="1">
      <alignment horizontal="center" vertical="center" textRotation="90" wrapText="1"/>
    </xf>
    <xf numFmtId="0" fontId="14" fillId="4" borderId="18" xfId="0" applyFont="1" applyFill="1" applyBorder="1" applyAlignment="1">
      <alignment horizontal="center" vertical="center" textRotation="90" wrapText="1"/>
    </xf>
    <xf numFmtId="0" fontId="14" fillId="4" borderId="40" xfId="0" applyFont="1" applyFill="1" applyBorder="1" applyAlignment="1">
      <alignment horizontal="center" vertical="center" textRotation="90" wrapText="1"/>
    </xf>
    <xf numFmtId="0" fontId="14" fillId="4" borderId="41" xfId="0" applyFont="1" applyFill="1" applyBorder="1" applyAlignment="1">
      <alignment horizontal="center" vertical="center" textRotation="90" wrapText="1" shrinkToFit="1"/>
    </xf>
    <xf numFmtId="0" fontId="14" fillId="4" borderId="18" xfId="0" applyFont="1" applyFill="1" applyBorder="1" applyAlignment="1">
      <alignment horizontal="center" vertical="center" textRotation="90" wrapText="1" shrinkToFit="1"/>
    </xf>
    <xf numFmtId="0" fontId="14" fillId="4" borderId="86" xfId="0" applyFont="1" applyFill="1" applyBorder="1" applyAlignment="1">
      <alignment horizontal="center" vertical="center" textRotation="90" wrapText="1" shrinkToFit="1"/>
    </xf>
    <xf numFmtId="0" fontId="25" fillId="4" borderId="105" xfId="0" applyFont="1" applyFill="1" applyBorder="1" applyAlignment="1">
      <alignment horizontal="center" vertical="center" textRotation="90" wrapText="1"/>
    </xf>
    <xf numFmtId="0" fontId="25" fillId="4" borderId="106" xfId="0" applyFont="1" applyFill="1" applyBorder="1" applyAlignment="1">
      <alignment horizontal="center" vertical="center" textRotation="90" wrapText="1"/>
    </xf>
    <xf numFmtId="0" fontId="25" fillId="4" borderId="107" xfId="0" applyFont="1" applyFill="1" applyBorder="1" applyAlignment="1">
      <alignment horizontal="center" vertical="center" textRotation="90" wrapText="1"/>
    </xf>
    <xf numFmtId="0" fontId="14" fillId="4" borderId="40" xfId="0" applyFont="1" applyFill="1" applyBorder="1" applyAlignment="1">
      <alignment horizontal="center" vertical="center" textRotation="90" wrapText="1" shrinkToFit="1"/>
    </xf>
    <xf numFmtId="1" fontId="0" fillId="0" borderId="1" xfId="0" applyNumberFormat="1" applyBorder="1" applyAlignment="1">
      <alignment horizontal="center" vertical="top"/>
    </xf>
    <xf numFmtId="1" fontId="0" fillId="0" borderId="14" xfId="0" applyNumberFormat="1" applyBorder="1" applyAlignment="1">
      <alignment horizontal="center" vertical="top"/>
    </xf>
    <xf numFmtId="1" fontId="0" fillId="0" borderId="10" xfId="0" applyNumberFormat="1" applyBorder="1" applyAlignment="1">
      <alignment horizontal="center" vertical="top"/>
    </xf>
    <xf numFmtId="1" fontId="0" fillId="0" borderId="12" xfId="0" applyNumberFormat="1" applyBorder="1" applyAlignment="1">
      <alignment horizontal="center" vertical="top"/>
    </xf>
    <xf numFmtId="0" fontId="0" fillId="0" borderId="1" xfId="0" applyBorder="1" applyAlignment="1">
      <alignment horizontal="center" vertical="top"/>
    </xf>
    <xf numFmtId="0" fontId="0" fillId="4" borderId="4" xfId="0" applyFill="1" applyBorder="1" applyAlignment="1">
      <alignment horizontal="center" vertical="top"/>
    </xf>
    <xf numFmtId="0" fontId="0" fillId="11" borderId="19" xfId="0" applyFill="1" applyBorder="1" applyAlignment="1">
      <alignment horizontal="center" vertical="top"/>
    </xf>
    <xf numFmtId="0" fontId="0" fillId="11" borderId="0" xfId="0" applyFill="1" applyBorder="1" applyAlignment="1">
      <alignment horizontal="center" vertical="top"/>
    </xf>
    <xf numFmtId="0" fontId="0" fillId="11" borderId="21" xfId="0" applyFill="1" applyBorder="1" applyAlignment="1">
      <alignment horizontal="center" vertical="top"/>
    </xf>
  </cellXfs>
  <cellStyles count="3">
    <cellStyle name="Link" xfId="2" builtinId="8"/>
    <cellStyle name="Standard" xfId="0" builtinId="0"/>
    <cellStyle name="Standard 2" xfId="1" xr:uid="{9297E78C-27F5-4D6A-A018-F774E072CA1E}"/>
  </cellStyles>
  <dxfs count="109">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theme="1" tint="0.499984740745262"/>
      </font>
      <fill>
        <patternFill>
          <bgColor theme="1" tint="0.499984740745262"/>
        </patternFill>
      </fill>
    </dxf>
    <dxf>
      <font>
        <color theme="1" tint="0.499984740745262"/>
      </font>
      <fill>
        <patternFill>
          <bgColor theme="2"/>
        </patternFill>
      </fill>
    </dxf>
    <dxf>
      <font>
        <color theme="1" tint="0.499984740745262"/>
      </font>
      <fill>
        <patternFill>
          <bgColor theme="1" tint="0.499984740745262"/>
        </patternFill>
      </fill>
    </dxf>
    <dxf>
      <font>
        <color theme="1" tint="0.499984740745262"/>
      </font>
      <fill>
        <patternFill>
          <bgColor theme="2"/>
        </patternFill>
      </fill>
    </dxf>
    <dxf>
      <font>
        <color theme="1" tint="0.499984740745262"/>
      </font>
      <fill>
        <patternFill>
          <bgColor theme="1" tint="0.49998474074526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1" tint="0.49998474074526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1" tint="0.49998474074526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1" tint="0.49998474074526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0"/>
      </font>
    </dxf>
    <dxf>
      <fill>
        <patternFill>
          <bgColor rgb="FFFFEAF6"/>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ill>
        <patternFill>
          <bgColor rgb="FFFFFF00"/>
        </patternFill>
      </fill>
    </dxf>
    <dxf>
      <fill>
        <patternFill>
          <bgColor rgb="FFFFFF00"/>
        </patternFill>
      </fill>
    </dxf>
    <dxf>
      <font>
        <color rgb="FF9C0006"/>
      </font>
    </dxf>
    <dxf>
      <fill>
        <patternFill>
          <bgColor rgb="FFFFFF00"/>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rgb="FF006100"/>
      </font>
      <fill>
        <patternFill>
          <bgColor rgb="FFC6EFCE"/>
        </patternFill>
      </fill>
    </dxf>
    <dxf>
      <font>
        <color rgb="FF9C5700"/>
      </font>
      <fill>
        <patternFill>
          <bgColor rgb="FFFFEB9C"/>
        </patternFill>
      </fill>
    </dxf>
    <dxf>
      <font>
        <color rgb="FF9C0006"/>
      </font>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theme="1" tint="0.499984740745262"/>
      </font>
      <fill>
        <patternFill>
          <bgColor theme="2"/>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theme="1" tint="0.499984740745262"/>
      </font>
      <fill>
        <patternFill>
          <bgColor theme="2"/>
        </patternFill>
      </fill>
    </dxf>
    <dxf>
      <font>
        <color theme="5" tint="0.79998168889431442"/>
      </font>
      <fill>
        <patternFill>
          <bgColor theme="5" tint="0.79998168889431442"/>
        </patternFill>
      </fill>
    </dxf>
    <dxf>
      <font>
        <b/>
        <i val="0"/>
        <color rgb="FFFF0000"/>
      </font>
      <fill>
        <patternFill>
          <bgColor rgb="FFFFFF00"/>
        </patternFill>
      </fill>
    </dxf>
    <dxf>
      <font>
        <color theme="5" tint="0.79998168889431442"/>
      </font>
      <fill>
        <patternFill>
          <bgColor theme="5" tint="0.79998168889431442"/>
        </patternFill>
      </fill>
    </dxf>
    <dxf>
      <font>
        <b/>
        <i val="0"/>
        <color rgb="FFFF0000"/>
      </font>
      <fill>
        <patternFill>
          <bgColor rgb="FFFFFF00"/>
        </patternFill>
      </fill>
    </dxf>
    <dxf>
      <font>
        <b/>
        <i val="0"/>
        <color rgb="FFFF0000"/>
      </font>
      <fill>
        <patternFill>
          <bgColor rgb="FFFFFF00"/>
        </patternFill>
      </fill>
    </dxf>
    <dxf>
      <font>
        <b/>
        <i val="0"/>
        <color auto="1"/>
      </font>
      <fill>
        <patternFill>
          <bgColor theme="9" tint="0.79998168889431442"/>
        </patternFill>
      </fill>
    </dxf>
    <dxf>
      <font>
        <b/>
        <i val="0"/>
        <color rgb="FFFF0000"/>
      </font>
      <fill>
        <patternFill>
          <bgColor rgb="FFFFFF00"/>
        </patternFill>
      </fill>
    </dxf>
    <dxf>
      <fill>
        <patternFill>
          <bgColor theme="5" tint="0.79998168889431442"/>
        </patternFill>
      </fill>
    </dxf>
    <dxf>
      <fill>
        <patternFill>
          <bgColor theme="5" tint="0.79998168889431442"/>
        </patternFill>
      </fill>
    </dxf>
    <dxf>
      <font>
        <b/>
        <i val="0"/>
        <color rgb="FFFF0000"/>
      </font>
      <fill>
        <patternFill>
          <bgColor rgb="FFFFFF00"/>
        </patternFill>
      </fill>
    </dxf>
    <dxf>
      <font>
        <b/>
        <i val="0"/>
        <color rgb="FFFF0000"/>
      </font>
      <fill>
        <patternFill>
          <bgColor rgb="FFFFFF00"/>
        </patternFill>
      </fill>
    </dxf>
    <dxf>
      <fill>
        <patternFill>
          <bgColor rgb="FFFFFF00"/>
        </patternFill>
      </fill>
    </dxf>
    <dxf>
      <fill>
        <patternFill>
          <bgColor theme="9" tint="0.59996337778862885"/>
        </patternFill>
      </fill>
    </dxf>
    <dxf>
      <font>
        <color rgb="FFFF0000"/>
      </font>
    </dxf>
    <dxf>
      <fill>
        <patternFill>
          <bgColor rgb="FFFDFF8D"/>
        </patternFill>
      </fill>
    </dxf>
    <dxf>
      <fill>
        <patternFill>
          <bgColor rgb="FFFDFF8D"/>
        </patternFill>
      </fill>
    </dxf>
    <dxf>
      <fill>
        <patternFill>
          <bgColor rgb="FFFDFF8D"/>
        </patternFill>
      </fill>
    </dxf>
    <dxf>
      <fill>
        <patternFill>
          <bgColor rgb="FFFDFF8D"/>
        </patternFill>
      </fill>
    </dxf>
    <dxf>
      <fill>
        <patternFill>
          <bgColor rgb="FFFF000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9" tint="0.79998168889431442"/>
        </patternFill>
      </fill>
    </dxf>
  </dxfs>
  <tableStyles count="0" defaultTableStyle="TableStyleMedium2" defaultPivotStyle="PivotStyleLight16"/>
  <colors>
    <mruColors>
      <color rgb="FFFFF5EF"/>
      <color rgb="FFFFBB57"/>
      <color rgb="FFFFEAF6"/>
      <color rgb="FFFDFF8D"/>
      <color rgb="FF3284D8"/>
      <color rgb="FFD5C3D0"/>
      <color rgb="FFFF9900"/>
      <color rgb="FFD06930"/>
      <color rgb="FF9966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Assistent!A1"/><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PlanerSHP!A1"/></Relationships>
</file>

<file path=xl/drawings/_rels/drawing2.xml.rels><?xml version="1.0" encoding="UTF-8" standalone="yes"?>
<Relationships xmlns="http://schemas.openxmlformats.org/package/2006/relationships"><Relationship Id="rId2" Type="http://schemas.openxmlformats.org/officeDocument/2006/relationships/hyperlink" Target="#INFO!A1"/><Relationship Id="rId1" Type="http://schemas.openxmlformats.org/officeDocument/2006/relationships/hyperlink" Target="#PlanerSHP!A1"/></Relationships>
</file>

<file path=xl/drawings/_rels/drawing3.xml.rels><?xml version="1.0" encoding="UTF-8" standalone="yes"?>
<Relationships xmlns="http://schemas.openxmlformats.org/package/2006/relationships"><Relationship Id="rId2" Type="http://schemas.openxmlformats.org/officeDocument/2006/relationships/hyperlink" Target="#INFO!A1"/><Relationship Id="rId1" Type="http://schemas.openxmlformats.org/officeDocument/2006/relationships/hyperlink" Target="#Assistent!A1"/></Relationships>
</file>

<file path=xl/drawings/drawing1.xml><?xml version="1.0" encoding="utf-8"?>
<xdr:wsDr xmlns:xdr="http://schemas.openxmlformats.org/drawingml/2006/spreadsheetDrawing" xmlns:a="http://schemas.openxmlformats.org/drawingml/2006/main">
  <xdr:twoCellAnchor editAs="oneCell">
    <xdr:from>
      <xdr:col>1</xdr:col>
      <xdr:colOff>88901</xdr:colOff>
      <xdr:row>32</xdr:row>
      <xdr:rowOff>165101</xdr:rowOff>
    </xdr:from>
    <xdr:to>
      <xdr:col>2</xdr:col>
      <xdr:colOff>209249</xdr:colOff>
      <xdr:row>35</xdr:row>
      <xdr:rowOff>165101</xdr:rowOff>
    </xdr:to>
    <xdr:pic>
      <xdr:nvPicPr>
        <xdr:cNvPr id="6" name="Grafik 5">
          <a:extLst>
            <a:ext uri="{FF2B5EF4-FFF2-40B4-BE49-F238E27FC236}">
              <a16:creationId xmlns:a16="http://schemas.microsoft.com/office/drawing/2014/main" id="{86458E33-9472-D349-B8E0-C4F5085FADB5}"/>
            </a:ext>
          </a:extLst>
        </xdr:cNvPr>
        <xdr:cNvPicPr>
          <a:picLocks noChangeAspect="1"/>
        </xdr:cNvPicPr>
      </xdr:nvPicPr>
      <xdr:blipFill>
        <a:blip xmlns:r="http://schemas.openxmlformats.org/officeDocument/2006/relationships" r:embed="rId1"/>
        <a:stretch>
          <a:fillRect/>
        </a:stretch>
      </xdr:blipFill>
      <xdr:spPr>
        <a:xfrm>
          <a:off x="1397001" y="9512301"/>
          <a:ext cx="6025848" cy="609600"/>
        </a:xfrm>
        <a:prstGeom prst="rect">
          <a:avLst/>
        </a:prstGeom>
      </xdr:spPr>
    </xdr:pic>
    <xdr:clientData/>
  </xdr:twoCellAnchor>
  <xdr:twoCellAnchor editAs="oneCell">
    <xdr:from>
      <xdr:col>1</xdr:col>
      <xdr:colOff>101600</xdr:colOff>
      <xdr:row>22</xdr:row>
      <xdr:rowOff>88900</xdr:rowOff>
    </xdr:from>
    <xdr:to>
      <xdr:col>1</xdr:col>
      <xdr:colOff>5159375</xdr:colOff>
      <xdr:row>26</xdr:row>
      <xdr:rowOff>25400</xdr:rowOff>
    </xdr:to>
    <xdr:pic>
      <xdr:nvPicPr>
        <xdr:cNvPr id="2" name="Grafik 1">
          <a:extLst>
            <a:ext uri="{FF2B5EF4-FFF2-40B4-BE49-F238E27FC236}">
              <a16:creationId xmlns:a16="http://schemas.microsoft.com/office/drawing/2014/main" id="{D2B9FA3C-5562-6547-B47C-49567A5F9EDD}"/>
            </a:ext>
          </a:extLst>
        </xdr:cNvPr>
        <xdr:cNvPicPr>
          <a:picLocks noChangeAspect="1"/>
        </xdr:cNvPicPr>
      </xdr:nvPicPr>
      <xdr:blipFill>
        <a:blip xmlns:r="http://schemas.openxmlformats.org/officeDocument/2006/relationships" r:embed="rId2"/>
        <a:stretch>
          <a:fillRect/>
        </a:stretch>
      </xdr:blipFill>
      <xdr:spPr>
        <a:xfrm>
          <a:off x="977900" y="7886700"/>
          <a:ext cx="5143500" cy="749300"/>
        </a:xfrm>
        <a:prstGeom prst="rect">
          <a:avLst/>
        </a:prstGeom>
        <a:ln w="22225">
          <a:solidFill>
            <a:schemeClr val="accent1">
              <a:shade val="50000"/>
            </a:schemeClr>
          </a:solidFill>
        </a:ln>
      </xdr:spPr>
    </xdr:pic>
    <xdr:clientData/>
  </xdr:twoCellAnchor>
  <xdr:twoCellAnchor editAs="absolute">
    <xdr:from>
      <xdr:col>1</xdr:col>
      <xdr:colOff>3985120</xdr:colOff>
      <xdr:row>4</xdr:row>
      <xdr:rowOff>373936</xdr:rowOff>
    </xdr:from>
    <xdr:to>
      <xdr:col>1</xdr:col>
      <xdr:colOff>5133520</xdr:colOff>
      <xdr:row>6</xdr:row>
      <xdr:rowOff>168907</xdr:rowOff>
    </xdr:to>
    <xdr:sp macro="" textlink="">
      <xdr:nvSpPr>
        <xdr:cNvPr id="3" name="Rechteck 2">
          <a:hlinkClick xmlns:r="http://schemas.openxmlformats.org/officeDocument/2006/relationships" r:id="rId3"/>
          <a:extLst>
            <a:ext uri="{FF2B5EF4-FFF2-40B4-BE49-F238E27FC236}">
              <a16:creationId xmlns:a16="http://schemas.microsoft.com/office/drawing/2014/main" id="{06658356-1AAB-BC4C-BF73-277F8072111E}"/>
            </a:ext>
            <a:ext uri="{147F2762-F138-4A5C-976F-8EAC2B608ADB}">
              <a16:predDERef xmlns:a16="http://schemas.microsoft.com/office/drawing/2014/main" pred="{D2B9FA3C-5562-6547-B47C-49567A5F9EDD}"/>
            </a:ext>
          </a:extLst>
        </xdr:cNvPr>
        <xdr:cNvSpPr>
          <a:spLocks noChangeAspect="1"/>
        </xdr:cNvSpPr>
      </xdr:nvSpPr>
      <xdr:spPr>
        <a:xfrm>
          <a:off x="5128120" y="1154986"/>
          <a:ext cx="1148400" cy="39504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lang="de-DE" sz="1200">
              <a:latin typeface="Arial" panose="020B0604020202020204" pitchFamily="34" charset="0"/>
              <a:cs typeface="Arial" panose="020B0604020202020204" pitchFamily="34" charset="0"/>
            </a:rPr>
            <a:t>Zum </a:t>
          </a:r>
          <a:r>
            <a:rPr lang="de-DE" sz="1200" b="1">
              <a:latin typeface="Arial" panose="020B0604020202020204" pitchFamily="34" charset="0"/>
              <a:cs typeface="Arial" panose="020B0604020202020204" pitchFamily="34" charset="0"/>
            </a:rPr>
            <a:t>Assistent</a:t>
          </a:r>
          <a:r>
            <a:rPr lang="de-DE" sz="1200">
              <a:latin typeface="Arial" panose="020B0604020202020204" pitchFamily="34" charset="0"/>
              <a:cs typeface="Arial" panose="020B0604020202020204" pitchFamily="34" charset="0"/>
            </a:rPr>
            <a:t>!</a:t>
          </a:r>
        </a:p>
      </xdr:txBody>
    </xdr:sp>
    <xdr:clientData fPrintsWithSheet="0"/>
  </xdr:twoCellAnchor>
  <xdr:twoCellAnchor editAs="absolute">
    <xdr:from>
      <xdr:col>1</xdr:col>
      <xdr:colOff>3994314</xdr:colOff>
      <xdr:row>8</xdr:row>
      <xdr:rowOff>120801</xdr:rowOff>
    </xdr:from>
    <xdr:to>
      <xdr:col>1</xdr:col>
      <xdr:colOff>5143664</xdr:colOff>
      <xdr:row>10</xdr:row>
      <xdr:rowOff>120800</xdr:rowOff>
    </xdr:to>
    <xdr:sp macro="" textlink="">
      <xdr:nvSpPr>
        <xdr:cNvPr id="4" name="Rechteck 3">
          <a:hlinkClick xmlns:r="http://schemas.openxmlformats.org/officeDocument/2006/relationships" r:id="rId4"/>
          <a:extLst>
            <a:ext uri="{FF2B5EF4-FFF2-40B4-BE49-F238E27FC236}">
              <a16:creationId xmlns:a16="http://schemas.microsoft.com/office/drawing/2014/main" id="{D8A5A36D-F61E-FC44-AA66-0BCD7CCE213B}"/>
            </a:ext>
            <a:ext uri="{147F2762-F138-4A5C-976F-8EAC2B608ADB}">
              <a16:predDERef xmlns:a16="http://schemas.microsoft.com/office/drawing/2014/main" pred="{06658356-1AAB-BC4C-BF73-277F8072111E}"/>
            </a:ext>
          </a:extLst>
        </xdr:cNvPr>
        <xdr:cNvSpPr>
          <a:spLocks noChangeAspect="1"/>
        </xdr:cNvSpPr>
      </xdr:nvSpPr>
      <xdr:spPr>
        <a:xfrm>
          <a:off x="5298950" y="2372165"/>
          <a:ext cx="1149350" cy="4271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de-DE" sz="1200">
              <a:latin typeface="Arial" panose="020B0604020202020204" pitchFamily="34" charset="0"/>
              <a:cs typeface="Arial" panose="020B0604020202020204" pitchFamily="34" charset="0"/>
            </a:rPr>
            <a:t>Zum </a:t>
          </a:r>
          <a:r>
            <a:rPr lang="de-DE" sz="1200" b="1">
              <a:latin typeface="Arial" panose="020B0604020202020204" pitchFamily="34" charset="0"/>
              <a:cs typeface="Arial" panose="020B0604020202020204" pitchFamily="34" charset="0"/>
            </a:rPr>
            <a:t>Planer</a:t>
          </a:r>
          <a:r>
            <a:rPr lang="de-DE" sz="1200">
              <a:latin typeface="Arial" panose="020B0604020202020204" pitchFamily="34" charset="0"/>
              <a:cs typeface="Arial" panose="020B0604020202020204" pitchFamily="34" charset="0"/>
            </a:rPr>
            <a:t>!</a:t>
          </a:r>
        </a:p>
        <a:p>
          <a:pPr algn="ctr"/>
          <a:endParaRPr lang="de-DE" sz="1100"/>
        </a:p>
      </xdr:txBody>
    </xdr:sp>
    <xdr:clientData fPrintsWithSheet="0"/>
  </xdr:twoCellAnchor>
  <xdr:twoCellAnchor editAs="oneCell">
    <xdr:from>
      <xdr:col>1</xdr:col>
      <xdr:colOff>38100</xdr:colOff>
      <xdr:row>32</xdr:row>
      <xdr:rowOff>114300</xdr:rowOff>
    </xdr:from>
    <xdr:to>
      <xdr:col>6</xdr:col>
      <xdr:colOff>232929</xdr:colOff>
      <xdr:row>37</xdr:row>
      <xdr:rowOff>122595</xdr:rowOff>
    </xdr:to>
    <xdr:pic>
      <xdr:nvPicPr>
        <xdr:cNvPr id="5" name="Grafik 4">
          <a:extLst>
            <a:ext uri="{FF2B5EF4-FFF2-40B4-BE49-F238E27FC236}">
              <a16:creationId xmlns:a16="http://schemas.microsoft.com/office/drawing/2014/main" id="{F8E4C5A1-DFCC-7942-AF19-022AE07BFE47}"/>
            </a:ext>
          </a:extLst>
        </xdr:cNvPr>
        <xdr:cNvPicPr>
          <a:picLocks noChangeAspect="1"/>
        </xdr:cNvPicPr>
      </xdr:nvPicPr>
      <xdr:blipFill>
        <a:blip xmlns:r="http://schemas.openxmlformats.org/officeDocument/2006/relationships" r:embed="rId1"/>
        <a:stretch>
          <a:fillRect/>
        </a:stretch>
      </xdr:blipFill>
      <xdr:spPr>
        <a:xfrm>
          <a:off x="1346200" y="9461500"/>
          <a:ext cx="10125075" cy="1024295"/>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9</xdr:col>
      <xdr:colOff>53975</xdr:colOff>
      <xdr:row>0</xdr:row>
      <xdr:rowOff>25918</xdr:rowOff>
    </xdr:from>
    <xdr:to>
      <xdr:col>9</xdr:col>
      <xdr:colOff>1603749</xdr:colOff>
      <xdr:row>0</xdr:row>
      <xdr:rowOff>353518</xdr:rowOff>
    </xdr:to>
    <xdr:sp macro="" textlink="">
      <xdr:nvSpPr>
        <xdr:cNvPr id="2" name="Rechteck 1">
          <a:hlinkClick xmlns:r="http://schemas.openxmlformats.org/officeDocument/2006/relationships" r:id="rId1"/>
          <a:extLst>
            <a:ext uri="{FF2B5EF4-FFF2-40B4-BE49-F238E27FC236}">
              <a16:creationId xmlns:a16="http://schemas.microsoft.com/office/drawing/2014/main" id="{C169D06F-384D-D34A-BF50-BCE134F2D231}"/>
            </a:ext>
          </a:extLst>
        </xdr:cNvPr>
        <xdr:cNvSpPr/>
      </xdr:nvSpPr>
      <xdr:spPr>
        <a:xfrm>
          <a:off x="9855200" y="25918"/>
          <a:ext cx="1549774" cy="3276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de-DE" sz="1200">
              <a:latin typeface="Arial" panose="020B0604020202020204" pitchFamily="34" charset="0"/>
              <a:cs typeface="Arial" panose="020B0604020202020204" pitchFamily="34" charset="0"/>
            </a:rPr>
            <a:t>Zum </a:t>
          </a:r>
          <a:r>
            <a:rPr lang="de-DE" sz="1200" b="1">
              <a:latin typeface="Arial" panose="020B0604020202020204" pitchFamily="34" charset="0"/>
              <a:cs typeface="Arial" panose="020B0604020202020204" pitchFamily="34" charset="0"/>
            </a:rPr>
            <a:t>Planer</a:t>
          </a:r>
          <a:r>
            <a:rPr lang="de-DE" sz="1200">
              <a:latin typeface="Arial" panose="020B0604020202020204" pitchFamily="34" charset="0"/>
              <a:cs typeface="Arial" panose="020B0604020202020204" pitchFamily="34" charset="0"/>
            </a:rPr>
            <a:t>!</a:t>
          </a:r>
        </a:p>
        <a:p>
          <a:pPr algn="l"/>
          <a:endParaRPr lang="de-DE" sz="1100"/>
        </a:p>
      </xdr:txBody>
    </xdr:sp>
    <xdr:clientData/>
  </xdr:twoCellAnchor>
  <xdr:twoCellAnchor editAs="absolute">
    <xdr:from>
      <xdr:col>9</xdr:col>
      <xdr:colOff>1697977</xdr:colOff>
      <xdr:row>0</xdr:row>
      <xdr:rowOff>25919</xdr:rowOff>
    </xdr:from>
    <xdr:to>
      <xdr:col>9</xdr:col>
      <xdr:colOff>2309977</xdr:colOff>
      <xdr:row>0</xdr:row>
      <xdr:rowOff>353519</xdr:rowOff>
    </xdr:to>
    <xdr:sp macro="" textlink="">
      <xdr:nvSpPr>
        <xdr:cNvPr id="4" name="Rechteck 3">
          <a:hlinkClick xmlns:r="http://schemas.openxmlformats.org/officeDocument/2006/relationships" r:id="rId2"/>
          <a:extLst>
            <a:ext uri="{FF2B5EF4-FFF2-40B4-BE49-F238E27FC236}">
              <a16:creationId xmlns:a16="http://schemas.microsoft.com/office/drawing/2014/main" id="{4FA6CACB-3A52-864B-A73A-CF0C308B2085}"/>
            </a:ext>
          </a:extLst>
        </xdr:cNvPr>
        <xdr:cNvSpPr/>
      </xdr:nvSpPr>
      <xdr:spPr>
        <a:xfrm>
          <a:off x="11499202" y="25919"/>
          <a:ext cx="612000" cy="3276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a:latin typeface="Arial" panose="020B0604020202020204" pitchFamily="34" charset="0"/>
              <a:cs typeface="Arial" panose="020B0604020202020204" pitchFamily="34" charset="0"/>
            </a:rPr>
            <a:t>Info</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10</xdr:col>
      <xdr:colOff>79375</xdr:colOff>
      <xdr:row>0</xdr:row>
      <xdr:rowOff>28222</xdr:rowOff>
    </xdr:from>
    <xdr:to>
      <xdr:col>11</xdr:col>
      <xdr:colOff>694268</xdr:colOff>
      <xdr:row>1</xdr:row>
      <xdr:rowOff>89122</xdr:rowOff>
    </xdr:to>
    <xdr:sp macro="" textlink="">
      <xdr:nvSpPr>
        <xdr:cNvPr id="2" name="Rechteck 1">
          <a:hlinkClick xmlns:r="http://schemas.openxmlformats.org/officeDocument/2006/relationships" r:id="rId1"/>
          <a:extLst>
            <a:ext uri="{FF2B5EF4-FFF2-40B4-BE49-F238E27FC236}">
              <a16:creationId xmlns:a16="http://schemas.microsoft.com/office/drawing/2014/main" id="{3E220F98-5F93-0846-95DF-92926AA36537}"/>
            </a:ext>
          </a:extLst>
        </xdr:cNvPr>
        <xdr:cNvSpPr/>
      </xdr:nvSpPr>
      <xdr:spPr>
        <a:xfrm>
          <a:off x="14401800" y="28222"/>
          <a:ext cx="1557868" cy="3276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a:latin typeface="Arial" panose="020B0604020202020204" pitchFamily="34" charset="0"/>
              <a:cs typeface="Arial" panose="020B0604020202020204" pitchFamily="34" charset="0"/>
            </a:rPr>
            <a:t>Zum </a:t>
          </a:r>
          <a:r>
            <a:rPr lang="de-DE" sz="1200" b="1">
              <a:latin typeface="Arial" panose="020B0604020202020204" pitchFamily="34" charset="0"/>
              <a:cs typeface="Arial" panose="020B0604020202020204" pitchFamily="34" charset="0"/>
            </a:rPr>
            <a:t>Assistent</a:t>
          </a:r>
          <a:r>
            <a:rPr lang="de-DE" sz="1200">
              <a:latin typeface="Arial" panose="020B0604020202020204" pitchFamily="34" charset="0"/>
              <a:cs typeface="Arial" panose="020B0604020202020204" pitchFamily="34" charset="0"/>
            </a:rPr>
            <a:t>!</a:t>
          </a:r>
        </a:p>
      </xdr:txBody>
    </xdr:sp>
    <xdr:clientData/>
  </xdr:twoCellAnchor>
  <xdr:twoCellAnchor editAs="absolute">
    <xdr:from>
      <xdr:col>12</xdr:col>
      <xdr:colOff>1410</xdr:colOff>
      <xdr:row>0</xdr:row>
      <xdr:rowOff>28220</xdr:rowOff>
    </xdr:from>
    <xdr:to>
      <xdr:col>12</xdr:col>
      <xdr:colOff>455910</xdr:colOff>
      <xdr:row>1</xdr:row>
      <xdr:rowOff>89120</xdr:rowOff>
    </xdr:to>
    <xdr:sp macro="" textlink="">
      <xdr:nvSpPr>
        <xdr:cNvPr id="3" name="Rechteck 2">
          <a:hlinkClick xmlns:r="http://schemas.openxmlformats.org/officeDocument/2006/relationships" r:id="rId2"/>
          <a:extLst>
            <a:ext uri="{FF2B5EF4-FFF2-40B4-BE49-F238E27FC236}">
              <a16:creationId xmlns:a16="http://schemas.microsoft.com/office/drawing/2014/main" id="{835B311C-1C3A-BE48-905D-F55A2B175583}"/>
            </a:ext>
          </a:extLst>
        </xdr:cNvPr>
        <xdr:cNvSpPr/>
      </xdr:nvSpPr>
      <xdr:spPr>
        <a:xfrm>
          <a:off x="16028810" y="28220"/>
          <a:ext cx="568800" cy="3276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a:latin typeface="Arial" panose="020B0604020202020204" pitchFamily="34" charset="0"/>
              <a:cs typeface="Arial" panose="020B0604020202020204" pitchFamily="34" charset="0"/>
            </a:rPr>
            <a:t>Info</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ehrberufe@hfh.ch"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lehrberufe@hfh.ch"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lehrberufe@hfh.ch"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8272D-4D05-9546-B738-A7830EB7B3EE}">
  <sheetPr>
    <pageSetUpPr fitToPage="1"/>
  </sheetPr>
  <dimension ref="A1:E59"/>
  <sheetViews>
    <sheetView tabSelected="1" zoomScale="110" zoomScaleNormal="110" workbookViewId="0">
      <selection sqref="A1:B1"/>
    </sheetView>
  </sheetViews>
  <sheetFormatPr baseColWidth="10" defaultColWidth="11.453125" defaultRowHeight="15.5" x14ac:dyDescent="0.35"/>
  <cols>
    <col min="1" max="1" width="17.1796875" style="441" customWidth="1"/>
    <col min="2" max="2" width="77.453125" style="440" customWidth="1"/>
    <col min="3" max="3" width="11.453125" style="441"/>
    <col min="4" max="4" width="18.36328125" style="441" customWidth="1"/>
    <col min="5" max="16384" width="11.453125" style="441"/>
  </cols>
  <sheetData>
    <row r="1" spans="1:4" ht="23" x14ac:dyDescent="0.35">
      <c r="A1" s="650" t="s">
        <v>359</v>
      </c>
      <c r="B1" s="650"/>
      <c r="C1" s="644" t="s">
        <v>380</v>
      </c>
      <c r="D1" s="643" t="s">
        <v>400</v>
      </c>
    </row>
    <row r="2" spans="1:4" ht="6.75" customHeight="1" x14ac:dyDescent="0.35"/>
    <row r="3" spans="1:4" ht="25.25" customHeight="1" x14ac:dyDescent="0.35">
      <c r="A3" s="489" t="s">
        <v>0</v>
      </c>
      <c r="B3" s="488"/>
    </row>
    <row r="4" spans="1:4" ht="6.75" customHeight="1" x14ac:dyDescent="0.35"/>
    <row r="5" spans="1:4" ht="32.25" customHeight="1" x14ac:dyDescent="0.35">
      <c r="A5" s="535" t="s">
        <v>1</v>
      </c>
      <c r="B5" s="440" t="s">
        <v>2</v>
      </c>
    </row>
    <row r="6" spans="1:4" x14ac:dyDescent="0.35">
      <c r="A6" s="440"/>
      <c r="B6" s="440" t="s">
        <v>3</v>
      </c>
    </row>
    <row r="7" spans="1:4" x14ac:dyDescent="0.35">
      <c r="A7" s="440"/>
    </row>
    <row r="8" spans="1:4" ht="46.5" x14ac:dyDescent="0.35">
      <c r="A8" s="440" t="s">
        <v>4</v>
      </c>
      <c r="B8" s="487" t="s">
        <v>387</v>
      </c>
    </row>
    <row r="9" spans="1:4" x14ac:dyDescent="0.35">
      <c r="A9" s="440"/>
    </row>
    <row r="10" spans="1:4" x14ac:dyDescent="0.35">
      <c r="A10" s="535" t="s">
        <v>5</v>
      </c>
      <c r="B10" s="440" t="s">
        <v>6</v>
      </c>
    </row>
    <row r="11" spans="1:4" x14ac:dyDescent="0.35">
      <c r="A11" s="440"/>
      <c r="B11" s="440" t="s">
        <v>397</v>
      </c>
    </row>
    <row r="12" spans="1:4" s="442" customFormat="1" ht="17.5" x14ac:dyDescent="0.35">
      <c r="A12" s="440"/>
      <c r="B12" s="536"/>
    </row>
    <row r="13" spans="1:4" s="440" customFormat="1" ht="78" customHeight="1" x14ac:dyDescent="0.35">
      <c r="A13" s="440" t="s">
        <v>7</v>
      </c>
      <c r="B13" s="440" t="s">
        <v>382</v>
      </c>
      <c r="C13" s="440" t="s">
        <v>173</v>
      </c>
    </row>
    <row r="14" spans="1:4" ht="90" customHeight="1" x14ac:dyDescent="0.35">
      <c r="A14" s="440" t="s">
        <v>8</v>
      </c>
      <c r="B14" s="440" t="s">
        <v>379</v>
      </c>
    </row>
    <row r="15" spans="1:4" s="440" customFormat="1" ht="71" customHeight="1" x14ac:dyDescent="0.35">
      <c r="A15" s="440" t="s">
        <v>9</v>
      </c>
      <c r="B15" s="440" t="s">
        <v>10</v>
      </c>
    </row>
    <row r="16" spans="1:4" s="440" customFormat="1" ht="71" customHeight="1" x14ac:dyDescent="0.35">
      <c r="A16" s="440" t="s">
        <v>11</v>
      </c>
      <c r="B16" s="440" t="s">
        <v>12</v>
      </c>
    </row>
    <row r="17" spans="1:2" s="440" customFormat="1" ht="71" customHeight="1" x14ac:dyDescent="0.35">
      <c r="A17" s="440" t="s">
        <v>13</v>
      </c>
      <c r="B17" s="440" t="s">
        <v>14</v>
      </c>
    </row>
    <row r="18" spans="1:2" x14ac:dyDescent="0.35">
      <c r="A18" s="440"/>
    </row>
    <row r="19" spans="1:2" ht="20" x14ac:dyDescent="0.35">
      <c r="A19" s="440"/>
      <c r="B19" s="473" t="s">
        <v>15</v>
      </c>
    </row>
    <row r="20" spans="1:2" x14ac:dyDescent="0.35">
      <c r="A20" s="440"/>
    </row>
    <row r="21" spans="1:2" ht="34" customHeight="1" x14ac:dyDescent="0.35">
      <c r="A21" s="440"/>
      <c r="B21" s="440" t="s">
        <v>16</v>
      </c>
    </row>
    <row r="22" spans="1:2" ht="34" customHeight="1" x14ac:dyDescent="0.35">
      <c r="A22" s="440"/>
      <c r="B22" s="440" t="s">
        <v>17</v>
      </c>
    </row>
    <row r="23" spans="1:2" x14ac:dyDescent="0.35">
      <c r="A23" s="440"/>
    </row>
    <row r="24" spans="1:2" x14ac:dyDescent="0.35">
      <c r="A24" s="440"/>
    </row>
    <row r="25" spans="1:2" x14ac:dyDescent="0.35">
      <c r="A25" s="440"/>
    </row>
    <row r="26" spans="1:2" x14ac:dyDescent="0.35">
      <c r="A26" s="440"/>
    </row>
    <row r="27" spans="1:2" x14ac:dyDescent="0.35">
      <c r="A27" s="440"/>
    </row>
    <row r="28" spans="1:2" x14ac:dyDescent="0.35">
      <c r="A28" s="440"/>
    </row>
    <row r="29" spans="1:2" ht="20" x14ac:dyDescent="0.35">
      <c r="A29" s="440"/>
      <c r="B29" s="473" t="s">
        <v>18</v>
      </c>
    </row>
    <row r="30" spans="1:2" x14ac:dyDescent="0.35">
      <c r="A30" s="440"/>
    </row>
    <row r="31" spans="1:2" ht="51" customHeight="1" x14ac:dyDescent="0.35">
      <c r="A31" s="440"/>
      <c r="B31" s="440" t="s">
        <v>19</v>
      </c>
    </row>
    <row r="32" spans="1:2" ht="35.25" customHeight="1" x14ac:dyDescent="0.35">
      <c r="A32" s="440"/>
      <c r="B32" s="440" t="s">
        <v>20</v>
      </c>
    </row>
    <row r="42" spans="2:5" ht="16" thickBot="1" x14ac:dyDescent="0.4"/>
    <row r="43" spans="2:5" ht="72" customHeight="1" x14ac:dyDescent="0.35">
      <c r="B43" s="651" t="s">
        <v>21</v>
      </c>
      <c r="C43" s="652"/>
      <c r="D43" s="652"/>
      <c r="E43" s="653"/>
    </row>
    <row r="44" spans="2:5" ht="26" customHeight="1" thickBot="1" x14ac:dyDescent="0.4">
      <c r="B44" s="654" t="s">
        <v>22</v>
      </c>
      <c r="C44" s="655"/>
      <c r="D44" s="655"/>
      <c r="E44" s="656"/>
    </row>
    <row r="52" spans="1:2" x14ac:dyDescent="0.35">
      <c r="B52" s="441" t="s">
        <v>383</v>
      </c>
    </row>
    <row r="53" spans="1:2" x14ac:dyDescent="0.35">
      <c r="A53" s="645" t="s">
        <v>384</v>
      </c>
      <c r="B53" s="440" t="s">
        <v>385</v>
      </c>
    </row>
    <row r="54" spans="1:2" x14ac:dyDescent="0.35">
      <c r="A54" s="645" t="s">
        <v>386</v>
      </c>
      <c r="B54" s="440" t="s">
        <v>398</v>
      </c>
    </row>
    <row r="55" spans="1:2" x14ac:dyDescent="0.35">
      <c r="A55" s="645" t="s">
        <v>401</v>
      </c>
      <c r="B55" s="440" t="s">
        <v>402</v>
      </c>
    </row>
    <row r="56" spans="1:2" x14ac:dyDescent="0.35">
      <c r="A56" s="645"/>
    </row>
    <row r="57" spans="1:2" x14ac:dyDescent="0.35">
      <c r="A57" s="645"/>
    </row>
    <row r="58" spans="1:2" x14ac:dyDescent="0.35">
      <c r="A58" s="645"/>
    </row>
    <row r="59" spans="1:2" x14ac:dyDescent="0.35">
      <c r="A59" s="645"/>
    </row>
  </sheetData>
  <sheetProtection sheet="1" selectLockedCells="1"/>
  <mergeCells count="3">
    <mergeCell ref="A1:B1"/>
    <mergeCell ref="B43:E43"/>
    <mergeCell ref="B44:E44"/>
  </mergeCells>
  <hyperlinks>
    <hyperlink ref="B44" r:id="rId1" xr:uid="{C40A05F3-AA91-BE49-AA4B-BD0D48101102}"/>
  </hyperlinks>
  <pageMargins left="0.7" right="0.7" top="0.75" bottom="0.75" header="0.3" footer="0.3"/>
  <pageSetup paperSize="9" scale="87" fitToHeight="2" orientation="portrait" horizontalDpi="300" verticalDpi="3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EA93A-8DF7-6549-828D-8CB5B6E38944}">
  <dimension ref="A1:W149"/>
  <sheetViews>
    <sheetView workbookViewId="0">
      <pane xSplit="1" ySplit="1" topLeftCell="B13" activePane="bottomRight" state="frozenSplit"/>
      <selection pane="topRight" activeCell="E1" sqref="E1"/>
      <selection pane="bottomLeft" activeCell="A11" sqref="A11"/>
      <selection pane="bottomRight" activeCell="D77" sqref="D77"/>
    </sheetView>
  </sheetViews>
  <sheetFormatPr baseColWidth="10" defaultColWidth="11.453125" defaultRowHeight="14.5" x14ac:dyDescent="0.35"/>
  <cols>
    <col min="2" max="2" width="14.81640625" style="410" bestFit="1" customWidth="1"/>
    <col min="3" max="4" width="9.1796875" customWidth="1"/>
    <col min="5" max="5" width="25.36328125" customWidth="1"/>
    <col min="6" max="6" width="5" customWidth="1"/>
    <col min="7" max="7" width="4.1796875" bestFit="1" customWidth="1"/>
    <col min="8" max="8" width="9.1796875" style="410" bestFit="1" customWidth="1"/>
    <col min="9" max="10" width="9.1796875" customWidth="1"/>
    <col min="11" max="11" width="24" customWidth="1"/>
    <col min="12" max="12" width="3.1796875" bestFit="1" customWidth="1"/>
    <col min="13" max="13" width="4.1796875" bestFit="1" customWidth="1"/>
    <col min="14" max="14" width="9.81640625" style="410" bestFit="1" customWidth="1"/>
    <col min="15" max="16" width="9.1796875" customWidth="1"/>
    <col min="17" max="17" width="24.453125" customWidth="1"/>
    <col min="18" max="18" width="3.1796875" bestFit="1" customWidth="1"/>
    <col min="19" max="19" width="4.1796875" bestFit="1" customWidth="1"/>
    <col min="20" max="20" width="9.1796875" style="410" bestFit="1" customWidth="1"/>
    <col min="21" max="22" width="9.1796875" customWidth="1"/>
    <col min="23" max="23" width="89.453125" bestFit="1" customWidth="1"/>
  </cols>
  <sheetData>
    <row r="1" spans="1:23" s="583" customFormat="1" x14ac:dyDescent="0.35">
      <c r="A1" s="582">
        <f>Angebotsplan!A1</f>
        <v>0</v>
      </c>
      <c r="B1" s="583" t="str">
        <f>Angebotsplan!B1</f>
        <v>Montag</v>
      </c>
      <c r="C1" s="583">
        <f>Angebotsplan!C1</f>
        <v>0</v>
      </c>
      <c r="H1" s="583" t="str">
        <f>Angebotsplan!H1</f>
        <v>Dienstag</v>
      </c>
      <c r="I1" s="583">
        <f>Angebotsplan!I1</f>
        <v>0</v>
      </c>
      <c r="N1" s="583" t="str">
        <f>Angebotsplan!N1</f>
        <v>Donnerstag</v>
      </c>
      <c r="O1" s="583">
        <f>Angebotsplan!O1</f>
        <v>0</v>
      </c>
      <c r="T1" s="583" t="str">
        <f>Angebotsplan!T1</f>
        <v>Freitag</v>
      </c>
      <c r="U1" s="583">
        <f>Angebotsplan!U1</f>
        <v>0</v>
      </c>
    </row>
    <row r="2" spans="1:23" s="580" customFormat="1" x14ac:dyDescent="0.35">
      <c r="A2" s="579">
        <f>Angebotsplan!A2</f>
        <v>0</v>
      </c>
      <c r="B2" s="580" t="str">
        <f>Angebotsplan!B2</f>
        <v>Modul-Nr.</v>
      </c>
      <c r="C2" s="580" t="str">
        <f>Angebotsplan!C2</f>
        <v>Modul-Titel</v>
      </c>
      <c r="H2" s="580" t="str">
        <f>Angebotsplan!H2</f>
        <v>Modul-Nr.</v>
      </c>
      <c r="I2" s="580" t="str">
        <f>Angebotsplan!I2</f>
        <v>Modul-Titel</v>
      </c>
      <c r="N2" s="580" t="str">
        <f>Angebotsplan!N2</f>
        <v>Modul-Nr.</v>
      </c>
      <c r="O2" s="580" t="str">
        <f>Angebotsplan!O2</f>
        <v>Modul-Titel</v>
      </c>
      <c r="T2" s="580" t="str">
        <f>Angebotsplan!T2</f>
        <v>Modul-Nr.</v>
      </c>
      <c r="U2" s="580" t="str">
        <f>Angebotsplan!U2</f>
        <v>Modul-Titel</v>
      </c>
    </row>
    <row r="3" spans="1:23" x14ac:dyDescent="0.35">
      <c r="A3" s="358" t="str">
        <f>Angebotsplan!A3</f>
        <v>HS 21</v>
      </c>
      <c r="B3" s="410" t="str">
        <f>Angebotsplan!B3</f>
        <v>Herbstsemester</v>
      </c>
      <c r="D3" t="s">
        <v>123</v>
      </c>
      <c r="E3" t="s">
        <v>123</v>
      </c>
      <c r="H3" s="410">
        <f>Angebotsplan!H3</f>
        <v>0</v>
      </c>
      <c r="J3" t="s">
        <v>123</v>
      </c>
      <c r="K3" t="s">
        <v>123</v>
      </c>
      <c r="N3" s="410">
        <f>Angebotsplan!N3</f>
        <v>0</v>
      </c>
      <c r="P3" t="s">
        <v>123</v>
      </c>
      <c r="Q3" t="s">
        <v>123</v>
      </c>
      <c r="T3" s="410">
        <f>Angebotsplan!T3</f>
        <v>0</v>
      </c>
      <c r="V3" t="s">
        <v>123</v>
      </c>
      <c r="W3" t="s">
        <v>123</v>
      </c>
    </row>
    <row r="4" spans="1:23" x14ac:dyDescent="0.35">
      <c r="A4" s="358" t="str">
        <f>Angebotsplan!A4</f>
        <v>vm</v>
      </c>
      <c r="B4" s="271" t="str">
        <f>Angebotsplan!B4</f>
        <v>P1_02</v>
      </c>
      <c r="C4" t="str">
        <f>Angebotsplan!C4</f>
        <v>Diagnostik, Förderung und Partizipation bei besonderem Bildungsbedarf</v>
      </c>
      <c r="D4" t="str">
        <f>CONCATENATE(B4," ",C4)</f>
        <v>P1_02 Diagnostik, Förderung und Partizipation bei besonderem Bildungsbedarf</v>
      </c>
      <c r="E4" t="str">
        <f>IF(OR(PlanerSHP!$C$8=AngebotSHP!D4,PlanerSHP!$C$9=AngebotSHP!D4,PlanerSHP!$C$10=AngebotSHP!D4,PlanerSHP!$C$11=AngebotSHP!D4,PlanerSHP!$C$14=AngebotSHP!D4,PlanerSHP!$C$15=AngebotSHP!D4,PlanerSHP!$C$16=AngebotSHP!D4,PlanerSHP!$C$17=AngebotSHP!D4,PlanerSHP!$C$20=AngebotSHP!D4,PlanerSHP!$C$21=AngebotSHP!D4,PlanerSHP!$C$22=AngebotSHP!D4,PlanerSHP!$C$23=AngebotSHP!D4,PlanerSHP!$C$26=AngebotSHP!D4,PlanerSHP!$C$27=AngebotSHP!D4,PlanerSHP!$C$28=AngebotSHP!D4,PlanerSHP!$C$29=AngebotSHP!D4,PlanerSHP!$C$32=AngebotSHP!D4,PlanerSHP!$C$33=AngebotSHP!D4,PlanerSHP!$C$34=AngebotSHP!D4,PlanerSHP!$C$35=AngebotSHP!D4,PlanerSHP!$C$38=AngebotSHP!D4,PlanerSHP!$C$39=AngebotSHP!D4,PlanerSHP!$C$40=AngebotSHP!D4,PlanerSHP!$C$41=AngebotSHP!D4,PlanerSHP!$C$44=AngebotSHP!D4,PlanerSHP!$C$45=AngebotSHP!D4,PlanerSHP!$C$46=AngebotSHP!D4,PlanerSHP!$C$47=AngebotSHP!D4,PlanerSHP!$C$50=AngebotSHP!D4,PlanerSHP!$C$51=AngebotSHP!D4,PlanerSHP!$C$52=AngebotSHP!D4,PlanerSHP!$C$53=AngebotSHP!D4,PlanerSHP!$D$8=AngebotSHP!D4,PlanerSHP!$D$9=AngebotSHP!D4,PlanerSHP!$D$10=AngebotSHP!D4,PlanerSHP!$D$11=AngebotSHP!D4,PlanerSHP!$D$14=AngebotSHP!D4,PlanerSHP!$D$15=AngebotSHP!D4,PlanerSHP!$D$16=AngebotSHP!D4,PlanerSHP!$D$17=AngebotSHP!D4,PlanerSHP!$D$20=AngebotSHP!D4,PlanerSHP!$D$21=AngebotSHP!D4,PlanerSHP!$D$22=AngebotSHP!D4,PlanerSHP!$D$23=AngebotSHP!D4,PlanerSHP!$D$26=AngebotSHP!D4,PlanerSHP!$D$27=AngebotSHP!D4,PlanerSHP!$D$28=AngebotSHP!D4,PlanerSHP!$D$29=AngebotSHP!D4,PlanerSHP!$D$32=AngebotSHP!D4,PlanerSHP!$D$33=AngebotSHP!D4,PlanerSHP!$D$34=AngebotSHP!D4,PlanerSHP!$D$35=AngebotSHP!D4,PlanerSHP!$D$38=AngebotSHP!D4,PlanerSHP!$D$39=AngebotSHP!D4,PlanerSHP!$D$40=AngebotSHP!D4,PlanerSHP!$D$41=AngebotSHP!D4,PlanerSHP!$D$44=AngebotSHP!D4,PlanerSHP!$D$45=AngebotSHP!D4,PlanerSHP!$D$46=AngebotSHP!D4,PlanerSHP!$D$47=AngebotSHP!D4,PlanerSHP!$D$50=AngebotSHP!D4,PlanerSHP!$D$51=AngebotSHP!D4,PlanerSHP!$D$52=AngebotSHP!D4,PlanerSHP!$D$53=AngebotSHP!D4,PlanerSHP!$F$8=AngebotSHP!D4,PlanerSHP!$F$9=AngebotSHP!D4,PlanerSHP!$F$10=AngebotSHP!D4,PlanerSHP!$F$11=AngebotSHP!D4,PlanerSHP!$F$14=AngebotSHP!D4,PlanerSHP!$F$15=AngebotSHP!D4,PlanerSHP!$F$16=AngebotSHP!D4,PlanerSHP!$F$17=AngebotSHP!D4,PlanerSHP!$F$20=AngebotSHP!D4,PlanerSHP!$F$21=AngebotSHP!D4,PlanerSHP!$F$22=AngebotSHP!D4,PlanerSHP!$F$23=AngebotSHP!D4,PlanerSHP!$F$26=AngebotSHP!D4,PlanerSHP!$F$27=AngebotSHP!D4,PlanerSHP!$F$28=AngebotSHP!D4,PlanerSHP!$F$29=AngebotSHP!D4,PlanerSHP!$F$32=AngebotSHP!D4,PlanerSHP!$F$33=AngebotSHP!D4,PlanerSHP!$F$34=AngebotSHP!D4,PlanerSHP!$F$35=AngebotSHP!D4,PlanerSHP!$F$38=AngebotSHP!D4,PlanerSHP!$F$39=AngebotSHP!D4,PlanerSHP!$F$40=AngebotSHP!D4,PlanerSHP!$F$41=AngebotSHP!D4,PlanerSHP!$F$44=AngebotSHP!D4,PlanerSHP!$F$45=AngebotSHP!D4,PlanerSHP!$F$46=AngebotSHP!D4,PlanerSHP!$F$47=AngebotSHP!D4,PlanerSHP!$F$50=AngebotSHP!D4,PlanerSHP!$F$51=AngebotSHP!D4,PlanerSHP!$F$52=AngebotSHP!D4,PlanerSHP!$F$53=AngebotSHP!D4,PlanerSHP!$G$8=AngebotSHP!D4,PlanerSHP!$G$9=AngebotSHP!D4,PlanerSHP!$G$10=AngebotSHP!D4,PlanerSHP!$G$11=AngebotSHP!D4,PlanerSHP!$G$14=AngebotSHP!D4,PlanerSHP!$G$15=AngebotSHP!D4,PlanerSHP!$G$16=AngebotSHP!D4,PlanerSHP!$G$17=AngebotSHP!D4,PlanerSHP!$G$20=AngebotSHP!D4,PlanerSHP!$G$21=AngebotSHP!D4,PlanerSHP!$G$22=AngebotSHP!D4,PlanerSHP!$G$23=AngebotSHP!D4,PlanerSHP!$G$26=AngebotSHP!D4,PlanerSHP!$G$27=AngebotSHP!D4,PlanerSHP!$G$28=AngebotSHP!D4,PlanerSHP!$G$29=AngebotSHP!D4,PlanerSHP!$G$32=AngebotSHP!D4,PlanerSHP!$G$33=AngebotSHP!D4,PlanerSHP!$G$34=AngebotSHP!D4,PlanerSHP!$G$35=AngebotSHP!D4,PlanerSHP!$G$38=AngebotSHP!D4,PlanerSHP!$G$39=AngebotSHP!D4,PlanerSHP!$G$40=AngebotSHP!D4,PlanerSHP!$G$41=AngebotSHP!D4,PlanerSHP!$G$44=AngebotSHP!D4,PlanerSHP!$G$45=AngebotSHP!D4,PlanerSHP!$G$46=AngebotSHP!D4,PlanerSHP!$G$47=AngebotSHP!D4,PlanerSHP!$G$50=AngebotSHP!D4,PlanerSHP!$G$51=AngebotSHP!D4,PlanerSHP!$G$52=AngebotSHP!D4,PlanerSHP!$G$53=AngebotSHP!D4),"---'Bitte wählen' wählen!---",AngebotSHP!D4)</f>
        <v>P1_02 Diagnostik, Förderung und Partizipation bei besonderem Bildungsbedarf</v>
      </c>
      <c r="H4" s="271" t="str">
        <f>Angebotsplan!H4</f>
        <v>P4_01</v>
      </c>
      <c r="I4" t="str">
        <f>Angebotsplan!I4</f>
        <v>Schulische Heilpädagogik im Schweizer Bildungssystem</v>
      </c>
      <c r="J4" t="str">
        <f>CONCATENATE(H4," ",I4)</f>
        <v>P4_01 Schulische Heilpädagogik im Schweizer Bildungssystem</v>
      </c>
      <c r="K4" t="str">
        <f>IF(OR(PlanerSHP!$C$8=AngebotSHP!J4,PlanerSHP!$C$9=AngebotSHP!J4,PlanerSHP!$C$10=AngebotSHP!J4,PlanerSHP!$C$11=AngebotSHP!J4,PlanerSHP!$C$14=AngebotSHP!J4,PlanerSHP!$C$15=AngebotSHP!J4,PlanerSHP!$C$16=AngebotSHP!J4,PlanerSHP!$C$17=AngebotSHP!J4,PlanerSHP!$C$20=AngebotSHP!J4,PlanerSHP!$C$21=AngebotSHP!J4,PlanerSHP!$C$22=AngebotSHP!J4,PlanerSHP!$C$23=AngebotSHP!J4,PlanerSHP!$C$26=AngebotSHP!J4,PlanerSHP!$C$27=AngebotSHP!J4,PlanerSHP!$C$28=AngebotSHP!J4,PlanerSHP!$C$29=AngebotSHP!J4,PlanerSHP!$C$32=AngebotSHP!J4,PlanerSHP!$C$33=AngebotSHP!J4,PlanerSHP!$C$34=AngebotSHP!J4,PlanerSHP!$C$35=AngebotSHP!J4,PlanerSHP!$C$38=AngebotSHP!J4,PlanerSHP!$C$39=AngebotSHP!J4,PlanerSHP!$C$40=AngebotSHP!J4,PlanerSHP!$C$41=AngebotSHP!J4,PlanerSHP!$C$44=AngebotSHP!J4,PlanerSHP!$C$45=AngebotSHP!J4,PlanerSHP!$C$46=AngebotSHP!J4,PlanerSHP!$C$47=AngebotSHP!J4,PlanerSHP!$C$50=AngebotSHP!J4,PlanerSHP!$C$51=AngebotSHP!J4,PlanerSHP!$C$52=AngebotSHP!J4,PlanerSHP!$C$53=AngebotSHP!J4,PlanerSHP!$D$8=AngebotSHP!J4,PlanerSHP!$D$9=AngebotSHP!J4,PlanerSHP!$D$10=AngebotSHP!J4,PlanerSHP!$D$11=AngebotSHP!J4,PlanerSHP!$D$14=AngebotSHP!J4,PlanerSHP!$D$15=AngebotSHP!J4,PlanerSHP!$D$16=AngebotSHP!J4,PlanerSHP!$D$17=AngebotSHP!J4,PlanerSHP!$D$20=AngebotSHP!J4,PlanerSHP!$D$21=AngebotSHP!J4,PlanerSHP!$D$22=AngebotSHP!J4,PlanerSHP!$D$23=AngebotSHP!J4,PlanerSHP!$D$26=AngebotSHP!J4,PlanerSHP!$D$27=AngebotSHP!J4,PlanerSHP!$D$28=AngebotSHP!J4,PlanerSHP!$D$29=AngebotSHP!J4,PlanerSHP!$D$32=AngebotSHP!J4,PlanerSHP!$D$33=AngebotSHP!J4,PlanerSHP!$D$34=AngebotSHP!J4,PlanerSHP!$D$35=AngebotSHP!J4,PlanerSHP!$D$38=AngebotSHP!J4,PlanerSHP!$D$39=AngebotSHP!J4,PlanerSHP!$D$40=AngebotSHP!J4,PlanerSHP!$D$41=AngebotSHP!J4,PlanerSHP!$D$44=AngebotSHP!J4,PlanerSHP!$D$45=AngebotSHP!J4,PlanerSHP!$D$46=AngebotSHP!J4,PlanerSHP!$D$47=AngebotSHP!J4,PlanerSHP!$D$50=AngebotSHP!J4,PlanerSHP!$D$51=AngebotSHP!J4,PlanerSHP!$D$52=AngebotSHP!J4,PlanerSHP!$D$53=AngebotSHP!J4,PlanerSHP!$F$8=AngebotSHP!J4,PlanerSHP!$F$9=AngebotSHP!J4,PlanerSHP!$F$10=AngebotSHP!J4,PlanerSHP!$F$11=AngebotSHP!J4,PlanerSHP!$F$14=AngebotSHP!J4,PlanerSHP!$F$15=AngebotSHP!J4,PlanerSHP!$F$16=AngebotSHP!J4,PlanerSHP!$F$17=AngebotSHP!J4,PlanerSHP!$F$20=AngebotSHP!J4,PlanerSHP!$F$21=AngebotSHP!J4,PlanerSHP!$F$22=AngebotSHP!J4,PlanerSHP!$F$23=AngebotSHP!J4,PlanerSHP!$F$26=AngebotSHP!J4,PlanerSHP!$F$27=AngebotSHP!J4,PlanerSHP!$F$28=AngebotSHP!J4,PlanerSHP!$F$29=AngebotSHP!J4,PlanerSHP!$F$32=AngebotSHP!J4,PlanerSHP!$F$33=AngebotSHP!J4,PlanerSHP!$F$34=AngebotSHP!J4,PlanerSHP!$F$35=AngebotSHP!J4,PlanerSHP!$F$38=AngebotSHP!J4,PlanerSHP!$F$39=AngebotSHP!J4,PlanerSHP!$F$40=AngebotSHP!J4,PlanerSHP!$F$41=AngebotSHP!J4,PlanerSHP!$F$44=AngebotSHP!J4,PlanerSHP!$F$45=AngebotSHP!J4,PlanerSHP!$F$46=AngebotSHP!J4,PlanerSHP!$F$47=AngebotSHP!J4,PlanerSHP!$F$50=AngebotSHP!J4,PlanerSHP!$F$51=AngebotSHP!J4,PlanerSHP!$F$52=AngebotSHP!J4,PlanerSHP!$F$53=AngebotSHP!J4,PlanerSHP!$G$8=AngebotSHP!J4,PlanerSHP!$G$9=AngebotSHP!J4,PlanerSHP!$G$10=AngebotSHP!J4,PlanerSHP!$G$11=AngebotSHP!J4,PlanerSHP!$G$14=AngebotSHP!J4,PlanerSHP!$G$15=AngebotSHP!J4,PlanerSHP!$G$16=AngebotSHP!J4,PlanerSHP!$G$17=AngebotSHP!J4,PlanerSHP!$G$20=AngebotSHP!J4,PlanerSHP!$G$21=AngebotSHP!J4,PlanerSHP!$G$22=AngebotSHP!J4,PlanerSHP!$G$23=AngebotSHP!J4,PlanerSHP!$G$26=AngebotSHP!J4,PlanerSHP!$G$27=AngebotSHP!J4,PlanerSHP!$G$28=AngebotSHP!J4,PlanerSHP!$G$29=AngebotSHP!J4,PlanerSHP!$G$32=AngebotSHP!J4,PlanerSHP!$G$33=AngebotSHP!J4,PlanerSHP!$G$34=AngebotSHP!J4,PlanerSHP!$G$35=AngebotSHP!J4,PlanerSHP!$G$38=AngebotSHP!J4,PlanerSHP!$G$39=AngebotSHP!J4,PlanerSHP!$G$40=AngebotSHP!J4,PlanerSHP!$G$41=AngebotSHP!J4,PlanerSHP!$G$44=AngebotSHP!J4,PlanerSHP!$G$45=AngebotSHP!J4,PlanerSHP!$G$46=AngebotSHP!J4,PlanerSHP!$G$47=AngebotSHP!J4,PlanerSHP!$G$50=AngebotSHP!J4,PlanerSHP!$G$51=AngebotSHP!J4,PlanerSHP!$G$52=AngebotSHP!J4,PlanerSHP!$G$53=AngebotSHP!J4),"---'Bitte wählen' wählen!---",AngebotSHP!J4)</f>
        <v>P4_01 Schulische Heilpädagogik im Schweizer Bildungssystem</v>
      </c>
      <c r="N4" s="271" t="str">
        <f>Angebotsplan!N4</f>
        <v>P1_02</v>
      </c>
      <c r="O4" t="str">
        <f>Angebotsplan!O4</f>
        <v>Diagnostik, Förderung und Partizipation bei besonderem Bildungsbedarf</v>
      </c>
      <c r="P4" t="str">
        <f>CONCATENATE(N4," ",O4)</f>
        <v>P1_02 Diagnostik, Förderung und Partizipation bei besonderem Bildungsbedarf</v>
      </c>
      <c r="Q4" t="str">
        <f>IF(OR(PlanerSHP!$C$8=AngebotSHP!P4,PlanerSHP!$C$9=AngebotSHP!P4,PlanerSHP!$C$10=AngebotSHP!P4,PlanerSHP!$C$11=AngebotSHP!P4,PlanerSHP!$C$14=AngebotSHP!P4,PlanerSHP!$C$15=AngebotSHP!P4,PlanerSHP!$C$16=AngebotSHP!P4,PlanerSHP!$C$17=AngebotSHP!P4,PlanerSHP!$C$20=AngebotSHP!P4,PlanerSHP!$C$21=AngebotSHP!P4,PlanerSHP!$C$22=AngebotSHP!P4,PlanerSHP!$C$23=AngebotSHP!P4,PlanerSHP!$C$26=AngebotSHP!P4,PlanerSHP!$C$27=AngebotSHP!P4,PlanerSHP!$C$28=AngebotSHP!P4,PlanerSHP!$C$29=AngebotSHP!P4,PlanerSHP!$C$32=AngebotSHP!P4,PlanerSHP!$C$33=AngebotSHP!P4,PlanerSHP!$C$34=AngebotSHP!P4,PlanerSHP!$C$35=AngebotSHP!P4,PlanerSHP!$C$38=AngebotSHP!P4,PlanerSHP!$C$39=AngebotSHP!P4,PlanerSHP!$C$40=AngebotSHP!P4,PlanerSHP!$C$41=AngebotSHP!P4,PlanerSHP!$C$44=AngebotSHP!P4,PlanerSHP!$C$45=AngebotSHP!P4,PlanerSHP!$C$46=AngebotSHP!P4,PlanerSHP!$C$47=AngebotSHP!P4,PlanerSHP!$C$50=AngebotSHP!P4,PlanerSHP!$C$51=AngebotSHP!P4,PlanerSHP!$C$52=AngebotSHP!P4,PlanerSHP!$C$53=AngebotSHP!P4,PlanerSHP!$D$8=AngebotSHP!P4,PlanerSHP!$D$9=AngebotSHP!P4,PlanerSHP!$D$10=AngebotSHP!P4,PlanerSHP!$D$11=AngebotSHP!P4,PlanerSHP!$D$14=AngebotSHP!P4,PlanerSHP!$D$15=AngebotSHP!P4,PlanerSHP!$D$16=AngebotSHP!P4,PlanerSHP!$D$17=AngebotSHP!P4,PlanerSHP!$D$20=AngebotSHP!P4,PlanerSHP!$D$21=AngebotSHP!P4,PlanerSHP!$D$22=AngebotSHP!P4,PlanerSHP!$D$23=AngebotSHP!P4,PlanerSHP!$D$26=AngebotSHP!P4,PlanerSHP!$D$27=AngebotSHP!P4,PlanerSHP!$D$28=AngebotSHP!P4,PlanerSHP!$D$29=AngebotSHP!P4,PlanerSHP!$D$32=AngebotSHP!P4,PlanerSHP!$D$33=AngebotSHP!P4,PlanerSHP!$D$34=AngebotSHP!P4,PlanerSHP!$D$35=AngebotSHP!P4,PlanerSHP!$D$38=AngebotSHP!P4,PlanerSHP!$D$39=AngebotSHP!P4,PlanerSHP!$D$40=AngebotSHP!P4,PlanerSHP!$D$41=AngebotSHP!P4,PlanerSHP!$D$44=AngebotSHP!P4,PlanerSHP!$D$45=AngebotSHP!P4,PlanerSHP!$D$46=AngebotSHP!P4,PlanerSHP!$D$47=AngebotSHP!P4,PlanerSHP!$D$50=AngebotSHP!P4,PlanerSHP!$D$51=AngebotSHP!P4,PlanerSHP!$D$52=AngebotSHP!P4,PlanerSHP!$D$53=AngebotSHP!P4,PlanerSHP!$F$8=AngebotSHP!P4,PlanerSHP!$F$9=AngebotSHP!P4,PlanerSHP!$F$10=AngebotSHP!P4,PlanerSHP!$F$11=AngebotSHP!P4,PlanerSHP!$F$14=AngebotSHP!P4,PlanerSHP!$F$15=AngebotSHP!P4,PlanerSHP!$F$16=AngebotSHP!P4,PlanerSHP!$F$17=AngebotSHP!P4,PlanerSHP!$F$20=AngebotSHP!P4,PlanerSHP!$F$21=AngebotSHP!P4,PlanerSHP!$F$22=AngebotSHP!P4,PlanerSHP!$F$23=AngebotSHP!P4,PlanerSHP!$F$26=AngebotSHP!P4,PlanerSHP!$F$27=AngebotSHP!P4,PlanerSHP!$F$28=AngebotSHP!P4,PlanerSHP!$F$29=AngebotSHP!P4,PlanerSHP!$F$32=AngebotSHP!P4,PlanerSHP!$F$33=AngebotSHP!P4,PlanerSHP!$F$34=AngebotSHP!P4,PlanerSHP!$F$35=AngebotSHP!P4,PlanerSHP!$F$38=AngebotSHP!P4,PlanerSHP!$F$39=AngebotSHP!P4,PlanerSHP!$F$40=AngebotSHP!P4,PlanerSHP!$F$41=AngebotSHP!P4,PlanerSHP!$F$44=AngebotSHP!P4,PlanerSHP!$F$45=AngebotSHP!P4,PlanerSHP!$F$46=AngebotSHP!P4,PlanerSHP!$F$47=AngebotSHP!P4,PlanerSHP!$F$50=AngebotSHP!P4,PlanerSHP!$F$51=AngebotSHP!P4,PlanerSHP!$F$52=AngebotSHP!P4,PlanerSHP!$F$53=AngebotSHP!P4,PlanerSHP!$G$8=AngebotSHP!P4,PlanerSHP!$G$9=AngebotSHP!P4,PlanerSHP!$G$10=AngebotSHP!P4,PlanerSHP!$G$11=AngebotSHP!P4,PlanerSHP!$G$14=AngebotSHP!P4,PlanerSHP!$G$15=AngebotSHP!P4,PlanerSHP!$G$16=AngebotSHP!P4,PlanerSHP!$G$17=AngebotSHP!P4,PlanerSHP!$G$20=AngebotSHP!P4,PlanerSHP!$G$21=AngebotSHP!P4,PlanerSHP!$G$22=AngebotSHP!P4,PlanerSHP!$G$23=AngebotSHP!P4,PlanerSHP!$G$26=AngebotSHP!P4,PlanerSHP!$G$27=AngebotSHP!P4,PlanerSHP!$G$28=AngebotSHP!P4,PlanerSHP!$G$29=AngebotSHP!P4,PlanerSHP!$G$32=AngebotSHP!P4,PlanerSHP!$G$33=AngebotSHP!P4,PlanerSHP!$G$34=AngebotSHP!P4,PlanerSHP!$G$35=AngebotSHP!P4,PlanerSHP!$G$38=AngebotSHP!P4,PlanerSHP!$G$39=AngebotSHP!P4,PlanerSHP!$G$40=AngebotSHP!P4,PlanerSHP!$G$41=AngebotSHP!P4,PlanerSHP!$G$44=AngebotSHP!P4,PlanerSHP!$G$45=AngebotSHP!P4,PlanerSHP!$G$46=AngebotSHP!P4,PlanerSHP!$G$47=AngebotSHP!P4,PlanerSHP!$G$50=AngebotSHP!P4,PlanerSHP!$G$51=AngebotSHP!P4,PlanerSHP!$G$52=AngebotSHP!P4,PlanerSHP!$G$53=AngebotSHP!P4),"---'Bitte wählen' wählen!---",AngebotSHP!P4)</f>
        <v>P1_02 Diagnostik, Förderung und Partizipation bei besonderem Bildungsbedarf</v>
      </c>
      <c r="T4" s="271" t="str">
        <f>Angebotsplan!T4</f>
        <v>P4_01</v>
      </c>
      <c r="U4" t="str">
        <f>Angebotsplan!U4</f>
        <v>Schulische Heilpädagogik im Schweizer Bildungssystem</v>
      </c>
      <c r="V4" t="str">
        <f>CONCATENATE(T4," ",U4)</f>
        <v>P4_01 Schulische Heilpädagogik im Schweizer Bildungssystem</v>
      </c>
      <c r="W4" t="str">
        <f>IF(OR(PlanerSHP!$C$8=AngebotSHP!V4,PlanerSHP!$C$9=AngebotSHP!V4,PlanerSHP!$C$10=AngebotSHP!V4,PlanerSHP!$C$11=AngebotSHP!V4,PlanerSHP!$C$14=AngebotSHP!V4,PlanerSHP!$C$15=AngebotSHP!V4,PlanerSHP!$C$16=AngebotSHP!V4,PlanerSHP!$C$17=AngebotSHP!V4,PlanerSHP!$C$20=AngebotSHP!V4,PlanerSHP!$C$21=AngebotSHP!V4,PlanerSHP!$C$22=AngebotSHP!V4,PlanerSHP!$C$23=AngebotSHP!V4,PlanerSHP!$C$26=AngebotSHP!V4,PlanerSHP!$C$27=AngebotSHP!V4,PlanerSHP!$C$28=AngebotSHP!V4,PlanerSHP!$C$29=AngebotSHP!V4,PlanerSHP!$C$32=AngebotSHP!V4,PlanerSHP!$C$33=AngebotSHP!V4,PlanerSHP!$C$34=AngebotSHP!V4,PlanerSHP!$C$35=AngebotSHP!V4,PlanerSHP!$C$38=AngebotSHP!V4,PlanerSHP!$C$39=AngebotSHP!V4,PlanerSHP!$C$40=AngebotSHP!V4,PlanerSHP!$C$41=AngebotSHP!V4,PlanerSHP!$C$44=AngebotSHP!V4,PlanerSHP!$C$45=AngebotSHP!V4,PlanerSHP!$C$46=AngebotSHP!V4,PlanerSHP!$C$47=AngebotSHP!V4,PlanerSHP!$C$50=AngebotSHP!V4,PlanerSHP!$C$51=AngebotSHP!V4,PlanerSHP!$C$52=AngebotSHP!V4,PlanerSHP!$C$53=AngebotSHP!V4,PlanerSHP!$D$8=AngebotSHP!V4,PlanerSHP!$D$9=AngebotSHP!V4,PlanerSHP!$D$10=AngebotSHP!V4,PlanerSHP!$D$11=AngebotSHP!V4,PlanerSHP!$D$14=AngebotSHP!V4,PlanerSHP!$D$15=AngebotSHP!V4,PlanerSHP!$D$16=AngebotSHP!V4,PlanerSHP!$D$17=AngebotSHP!V4,PlanerSHP!$D$20=AngebotSHP!V4,PlanerSHP!$D$21=AngebotSHP!V4,PlanerSHP!$D$22=AngebotSHP!V4,PlanerSHP!$D$23=AngebotSHP!V4,PlanerSHP!$D$26=AngebotSHP!V4,PlanerSHP!$D$27=AngebotSHP!V4,PlanerSHP!$D$28=AngebotSHP!V4,PlanerSHP!$D$29=AngebotSHP!V4,PlanerSHP!$D$32=AngebotSHP!V4,PlanerSHP!$D$33=AngebotSHP!V4,PlanerSHP!$D$34=AngebotSHP!V4,PlanerSHP!$D$35=AngebotSHP!V4,PlanerSHP!$D$38=AngebotSHP!V4,PlanerSHP!$D$39=AngebotSHP!V4,PlanerSHP!$D$40=AngebotSHP!V4,PlanerSHP!$D$41=AngebotSHP!V4,PlanerSHP!$D$44=AngebotSHP!V4,PlanerSHP!$D$45=AngebotSHP!V4,PlanerSHP!$D$46=AngebotSHP!V4,PlanerSHP!$D$47=AngebotSHP!V4,PlanerSHP!$D$50=AngebotSHP!V4,PlanerSHP!$D$51=AngebotSHP!V4,PlanerSHP!$D$52=AngebotSHP!V4,PlanerSHP!$D$53=AngebotSHP!V4,PlanerSHP!$F$8=AngebotSHP!V4,PlanerSHP!$F$9=AngebotSHP!V4,PlanerSHP!$F$10=AngebotSHP!V4,PlanerSHP!$F$11=AngebotSHP!V4,PlanerSHP!$F$14=AngebotSHP!V4,PlanerSHP!$F$15=AngebotSHP!V4,PlanerSHP!$F$16=AngebotSHP!V4,PlanerSHP!$F$17=AngebotSHP!V4,PlanerSHP!$F$20=AngebotSHP!V4,PlanerSHP!$F$21=AngebotSHP!V4,PlanerSHP!$F$22=AngebotSHP!V4,PlanerSHP!$F$23=AngebotSHP!V4,PlanerSHP!$F$26=AngebotSHP!V4,PlanerSHP!$F$27=AngebotSHP!V4,PlanerSHP!$F$28=AngebotSHP!V4,PlanerSHP!$F$29=AngebotSHP!V4,PlanerSHP!$F$32=AngebotSHP!V4,PlanerSHP!$F$33=AngebotSHP!V4,PlanerSHP!$F$34=AngebotSHP!V4,PlanerSHP!$F$35=AngebotSHP!V4,PlanerSHP!$F$38=AngebotSHP!V4,PlanerSHP!$F$39=AngebotSHP!V4,PlanerSHP!$F$40=AngebotSHP!V4,PlanerSHP!$F$41=AngebotSHP!V4,PlanerSHP!$F$44=AngebotSHP!V4,PlanerSHP!$F$45=AngebotSHP!V4,PlanerSHP!$F$46=AngebotSHP!V4,PlanerSHP!$F$47=AngebotSHP!V4,PlanerSHP!$F$50=AngebotSHP!V4,PlanerSHP!$F$51=AngebotSHP!V4,PlanerSHP!$F$52=AngebotSHP!V4,PlanerSHP!$F$53=AngebotSHP!V4,PlanerSHP!$G$8=AngebotSHP!V4,PlanerSHP!$G$9=AngebotSHP!V4,PlanerSHP!$G$10=AngebotSHP!V4,PlanerSHP!$G$11=AngebotSHP!V4,PlanerSHP!$G$14=AngebotSHP!V4,PlanerSHP!$G$15=AngebotSHP!V4,PlanerSHP!$G$16=AngebotSHP!V4,PlanerSHP!$G$17=AngebotSHP!V4,PlanerSHP!$G$20=AngebotSHP!V4,PlanerSHP!$G$21=AngebotSHP!V4,PlanerSHP!$G$22=AngebotSHP!V4,PlanerSHP!$G$23=AngebotSHP!V4,PlanerSHP!$G$26=AngebotSHP!V4,PlanerSHP!$G$27=AngebotSHP!V4,PlanerSHP!$G$28=AngebotSHP!V4,PlanerSHP!$G$29=AngebotSHP!V4,PlanerSHP!$G$32=AngebotSHP!V4,PlanerSHP!$G$33=AngebotSHP!V4,PlanerSHP!$G$34=AngebotSHP!V4,PlanerSHP!$G$35=AngebotSHP!V4,PlanerSHP!$G$38=AngebotSHP!V4,PlanerSHP!$G$39=AngebotSHP!V4,PlanerSHP!$G$40=AngebotSHP!V4,PlanerSHP!$G$41=AngebotSHP!V4,PlanerSHP!$G$44=AngebotSHP!V4,PlanerSHP!$G$45=AngebotSHP!V4,PlanerSHP!$G$46=AngebotSHP!V4,PlanerSHP!$G$47=AngebotSHP!V4,PlanerSHP!$G$50=AngebotSHP!V4,PlanerSHP!$G$51=AngebotSHP!V4,PlanerSHP!$G$52=AngebotSHP!V4,PlanerSHP!$G$53=AngebotSHP!V4),"---'Bitte wählen' wählen!---",AngebotSHP!V4)</f>
        <v>P4_01 Schulische Heilpädagogik im Schweizer Bildungssystem</v>
      </c>
    </row>
    <row r="5" spans="1:23" x14ac:dyDescent="0.35">
      <c r="A5" s="358">
        <f>Angebotsplan!A5</f>
        <v>0</v>
      </c>
      <c r="B5" s="271" t="str">
        <f>Angebotsplan!B5</f>
        <v>WP2_01.1</v>
      </c>
      <c r="C5" t="str">
        <f>Angebotsplan!C5</f>
        <v>Heilpädagogik im Bereich Lernen. Lernschwierigkeiten</v>
      </c>
      <c r="D5" t="str">
        <f t="shared" ref="D5" si="0">CONCATENATE(B5," ",C5)</f>
        <v>WP2_01.1 Heilpädagogik im Bereich Lernen. Lernschwierigkeiten</v>
      </c>
      <c r="E5" t="str">
        <f>IF(OR(PlanerSHP!$C$8=AngebotSHP!D5,PlanerSHP!$C$9=AngebotSHP!D5,PlanerSHP!$C$10=AngebotSHP!D5,PlanerSHP!$C$11=AngebotSHP!D5,PlanerSHP!$C$14=AngebotSHP!D5,PlanerSHP!$C$15=AngebotSHP!D5,PlanerSHP!$C$16=AngebotSHP!D5,PlanerSHP!$C$17=AngebotSHP!D5,PlanerSHP!$C$20=AngebotSHP!D5,PlanerSHP!$C$21=AngebotSHP!D5,PlanerSHP!$C$22=AngebotSHP!D5,PlanerSHP!$C$23=AngebotSHP!D5,PlanerSHP!$C$26=AngebotSHP!D5,PlanerSHP!$C$27=AngebotSHP!D5,PlanerSHP!$C$28=AngebotSHP!D5,PlanerSHP!$C$29=AngebotSHP!D5,PlanerSHP!$C$32=AngebotSHP!D5,PlanerSHP!$C$33=AngebotSHP!D5,PlanerSHP!$C$34=AngebotSHP!D5,PlanerSHP!$C$35=AngebotSHP!D5,PlanerSHP!$C$38=AngebotSHP!D5,PlanerSHP!$C$39=AngebotSHP!D5,PlanerSHP!$C$40=AngebotSHP!D5,PlanerSHP!$C$41=AngebotSHP!D5,PlanerSHP!$C$44=AngebotSHP!D5,PlanerSHP!$C$45=AngebotSHP!D5,PlanerSHP!$C$46=AngebotSHP!D5,PlanerSHP!$C$47=AngebotSHP!D5,PlanerSHP!$C$50=AngebotSHP!D5,PlanerSHP!$C$51=AngebotSHP!D5,PlanerSHP!$C$52=AngebotSHP!D5,PlanerSHP!$C$53=AngebotSHP!D5,PlanerSHP!$D$8=AngebotSHP!D5,PlanerSHP!$D$9=AngebotSHP!D5,PlanerSHP!$D$10=AngebotSHP!D5,PlanerSHP!$D$11=AngebotSHP!D5,PlanerSHP!$D$14=AngebotSHP!D5,PlanerSHP!$D$15=AngebotSHP!D5,PlanerSHP!$D$16=AngebotSHP!D5,PlanerSHP!$D$17=AngebotSHP!D5,PlanerSHP!$D$20=AngebotSHP!D5,PlanerSHP!$D$21=AngebotSHP!D5,PlanerSHP!$D$22=AngebotSHP!D5,PlanerSHP!$D$23=AngebotSHP!D5,PlanerSHP!$D$26=AngebotSHP!D5,PlanerSHP!$D$27=AngebotSHP!D5,PlanerSHP!$D$28=AngebotSHP!D5,PlanerSHP!$D$29=AngebotSHP!D5,PlanerSHP!$D$32=AngebotSHP!D5,PlanerSHP!$D$33=AngebotSHP!D5,PlanerSHP!$D$34=AngebotSHP!D5,PlanerSHP!$D$35=AngebotSHP!D5,PlanerSHP!$D$38=AngebotSHP!D5,PlanerSHP!$D$39=AngebotSHP!D5,PlanerSHP!$D$40=AngebotSHP!D5,PlanerSHP!$D$41=AngebotSHP!D5,PlanerSHP!$D$44=AngebotSHP!D5,PlanerSHP!$D$45=AngebotSHP!D5,PlanerSHP!$D$46=AngebotSHP!D5,PlanerSHP!$D$47=AngebotSHP!D5,PlanerSHP!$D$50=AngebotSHP!D5,PlanerSHP!$D$51=AngebotSHP!D5,PlanerSHP!$D$52=AngebotSHP!D5,PlanerSHP!$D$53=AngebotSHP!D5,PlanerSHP!$F$8=AngebotSHP!D5,PlanerSHP!$F$9=AngebotSHP!D5,PlanerSHP!$F$10=AngebotSHP!D5,PlanerSHP!$F$11=AngebotSHP!D5,PlanerSHP!$F$14=AngebotSHP!D5,PlanerSHP!$F$15=AngebotSHP!D5,PlanerSHP!$F$16=AngebotSHP!D5,PlanerSHP!$F$17=AngebotSHP!D5,PlanerSHP!$F$20=AngebotSHP!D5,PlanerSHP!$F$21=AngebotSHP!D5,PlanerSHP!$F$22=AngebotSHP!D5,PlanerSHP!$F$23=AngebotSHP!D5,PlanerSHP!$F$26=AngebotSHP!D5,PlanerSHP!$F$27=AngebotSHP!D5,PlanerSHP!$F$28=AngebotSHP!D5,PlanerSHP!$F$29=AngebotSHP!D5,PlanerSHP!$F$32=AngebotSHP!D5,PlanerSHP!$F$33=AngebotSHP!D5,PlanerSHP!$F$34=AngebotSHP!D5,PlanerSHP!$F$35=AngebotSHP!D5,PlanerSHP!$F$38=AngebotSHP!D5,PlanerSHP!$F$39=AngebotSHP!D5,PlanerSHP!$F$40=AngebotSHP!D5,PlanerSHP!$F$41=AngebotSHP!D5,PlanerSHP!$F$44=AngebotSHP!D5,PlanerSHP!$F$45=AngebotSHP!D5,PlanerSHP!$F$46=AngebotSHP!D5,PlanerSHP!$F$47=AngebotSHP!D5,PlanerSHP!$F$50=AngebotSHP!D5,PlanerSHP!$F$51=AngebotSHP!D5,PlanerSHP!$F$52=AngebotSHP!D5,PlanerSHP!$F$53=AngebotSHP!D5,PlanerSHP!$G$8=AngebotSHP!D5,PlanerSHP!$G$9=AngebotSHP!D5,PlanerSHP!$G$10=AngebotSHP!D5,PlanerSHP!$G$11=AngebotSHP!D5,PlanerSHP!$G$14=AngebotSHP!D5,PlanerSHP!$G$15=AngebotSHP!D5,PlanerSHP!$G$16=AngebotSHP!D5,PlanerSHP!$G$17=AngebotSHP!D5,PlanerSHP!$G$20=AngebotSHP!D5,PlanerSHP!$G$21=AngebotSHP!D5,PlanerSHP!$G$22=AngebotSHP!D5,PlanerSHP!$G$23=AngebotSHP!D5,PlanerSHP!$G$26=AngebotSHP!D5,PlanerSHP!$G$27=AngebotSHP!D5,PlanerSHP!$G$28=AngebotSHP!D5,PlanerSHP!$G$29=AngebotSHP!D5,PlanerSHP!$G$32=AngebotSHP!D5,PlanerSHP!$G$33=AngebotSHP!D5,PlanerSHP!$G$34=AngebotSHP!D5,PlanerSHP!$G$35=AngebotSHP!D5,PlanerSHP!$G$38=AngebotSHP!D5,PlanerSHP!$G$39=AngebotSHP!D5,PlanerSHP!$G$40=AngebotSHP!D5,PlanerSHP!$G$41=AngebotSHP!D5,PlanerSHP!$G$44=AngebotSHP!D5,PlanerSHP!$G$45=AngebotSHP!D5,PlanerSHP!$G$46=AngebotSHP!D5,PlanerSHP!$G$47=AngebotSHP!D5,PlanerSHP!$G$50=AngebotSHP!D5,PlanerSHP!$G$51=AngebotSHP!D5,PlanerSHP!$G$52=AngebotSHP!D5,PlanerSHP!$G$53=AngebotSHP!D5),"---'Bitte wählen' wählen!---",AngebotSHP!D5)</f>
        <v>WP2_01.1 Heilpädagogik im Bereich Lernen. Lernschwierigkeiten</v>
      </c>
      <c r="H5" s="271" t="str">
        <f>Angebotsplan!H5</f>
        <v>WP2_02.1</v>
      </c>
      <c r="I5" t="str">
        <f>Angebotsplan!I5</f>
        <v>Heilpädagogik im Bereich sozial-emotionale Entwicklung und Verhalten I</v>
      </c>
      <c r="J5" t="str">
        <f t="shared" ref="J5:J8" si="1">CONCATENATE(H5," ",I5)</f>
        <v>WP2_02.1 Heilpädagogik im Bereich sozial-emotionale Entwicklung und Verhalten I</v>
      </c>
      <c r="K5" t="str">
        <f>IF(OR(PlanerSHP!$C$8=AngebotSHP!J5,PlanerSHP!$C$9=AngebotSHP!J5,PlanerSHP!$C$10=AngebotSHP!J5,PlanerSHP!$C$11=AngebotSHP!J5,PlanerSHP!$C$14=AngebotSHP!J5,PlanerSHP!$C$15=AngebotSHP!J5,PlanerSHP!$C$16=AngebotSHP!J5,PlanerSHP!$C$17=AngebotSHP!J5,PlanerSHP!$C$20=AngebotSHP!J5,PlanerSHP!$C$21=AngebotSHP!J5,PlanerSHP!$C$22=AngebotSHP!J5,PlanerSHP!$C$23=AngebotSHP!J5,PlanerSHP!$C$26=AngebotSHP!J5,PlanerSHP!$C$27=AngebotSHP!J5,PlanerSHP!$C$28=AngebotSHP!J5,PlanerSHP!$C$29=AngebotSHP!J5,PlanerSHP!$C$32=AngebotSHP!J5,PlanerSHP!$C$33=AngebotSHP!J5,PlanerSHP!$C$34=AngebotSHP!J5,PlanerSHP!$C$35=AngebotSHP!J5,PlanerSHP!$C$38=AngebotSHP!J5,PlanerSHP!$C$39=AngebotSHP!J5,PlanerSHP!$C$40=AngebotSHP!J5,PlanerSHP!$C$41=AngebotSHP!J5,PlanerSHP!$C$44=AngebotSHP!J5,PlanerSHP!$C$45=AngebotSHP!J5,PlanerSHP!$C$46=AngebotSHP!J5,PlanerSHP!$C$47=AngebotSHP!J5,PlanerSHP!$C$50=AngebotSHP!J5,PlanerSHP!$C$51=AngebotSHP!J5,PlanerSHP!$C$52=AngebotSHP!J5,PlanerSHP!$C$53=AngebotSHP!J5,PlanerSHP!$D$8=AngebotSHP!J5,PlanerSHP!$D$9=AngebotSHP!J5,PlanerSHP!$D$10=AngebotSHP!J5,PlanerSHP!$D$11=AngebotSHP!J5,PlanerSHP!$D$14=AngebotSHP!J5,PlanerSHP!$D$15=AngebotSHP!J5,PlanerSHP!$D$16=AngebotSHP!J5,PlanerSHP!$D$17=AngebotSHP!J5,PlanerSHP!$D$20=AngebotSHP!J5,PlanerSHP!$D$21=AngebotSHP!J5,PlanerSHP!$D$22=AngebotSHP!J5,PlanerSHP!$D$23=AngebotSHP!J5,PlanerSHP!$D$26=AngebotSHP!J5,PlanerSHP!$D$27=AngebotSHP!J5,PlanerSHP!$D$28=AngebotSHP!J5,PlanerSHP!$D$29=AngebotSHP!J5,PlanerSHP!$D$32=AngebotSHP!J5,PlanerSHP!$D$33=AngebotSHP!J5,PlanerSHP!$D$34=AngebotSHP!J5,PlanerSHP!$D$35=AngebotSHP!J5,PlanerSHP!$D$38=AngebotSHP!J5,PlanerSHP!$D$39=AngebotSHP!J5,PlanerSHP!$D$40=AngebotSHP!J5,PlanerSHP!$D$41=AngebotSHP!J5,PlanerSHP!$D$44=AngebotSHP!J5,PlanerSHP!$D$45=AngebotSHP!J5,PlanerSHP!$D$46=AngebotSHP!J5,PlanerSHP!$D$47=AngebotSHP!J5,PlanerSHP!$D$50=AngebotSHP!J5,PlanerSHP!$D$51=AngebotSHP!J5,PlanerSHP!$D$52=AngebotSHP!J5,PlanerSHP!$D$53=AngebotSHP!J5,PlanerSHP!$F$8=AngebotSHP!J5,PlanerSHP!$F$9=AngebotSHP!J5,PlanerSHP!$F$10=AngebotSHP!J5,PlanerSHP!$F$11=AngebotSHP!J5,PlanerSHP!$F$14=AngebotSHP!J5,PlanerSHP!$F$15=AngebotSHP!J5,PlanerSHP!$F$16=AngebotSHP!J5,PlanerSHP!$F$17=AngebotSHP!J5,PlanerSHP!$F$20=AngebotSHP!J5,PlanerSHP!$F$21=AngebotSHP!J5,PlanerSHP!$F$22=AngebotSHP!J5,PlanerSHP!$F$23=AngebotSHP!J5,PlanerSHP!$F$26=AngebotSHP!J5,PlanerSHP!$F$27=AngebotSHP!J5,PlanerSHP!$F$28=AngebotSHP!J5,PlanerSHP!$F$29=AngebotSHP!J5,PlanerSHP!$F$32=AngebotSHP!J5,PlanerSHP!$F$33=AngebotSHP!J5,PlanerSHP!$F$34=AngebotSHP!J5,PlanerSHP!$F$35=AngebotSHP!J5,PlanerSHP!$F$38=AngebotSHP!J5,PlanerSHP!$F$39=AngebotSHP!J5,PlanerSHP!$F$40=AngebotSHP!J5,PlanerSHP!$F$41=AngebotSHP!J5,PlanerSHP!$F$44=AngebotSHP!J5,PlanerSHP!$F$45=AngebotSHP!J5,PlanerSHP!$F$46=AngebotSHP!J5,PlanerSHP!$F$47=AngebotSHP!J5,PlanerSHP!$F$50=AngebotSHP!J5,PlanerSHP!$F$51=AngebotSHP!J5,PlanerSHP!$F$52=AngebotSHP!J5,PlanerSHP!$F$53=AngebotSHP!J5,PlanerSHP!$G$8=AngebotSHP!J5,PlanerSHP!$G$9=AngebotSHP!J5,PlanerSHP!$G$10=AngebotSHP!J5,PlanerSHP!$G$11=AngebotSHP!J5,PlanerSHP!$G$14=AngebotSHP!J5,PlanerSHP!$G$15=AngebotSHP!J5,PlanerSHP!$G$16=AngebotSHP!J5,PlanerSHP!$G$17=AngebotSHP!J5,PlanerSHP!$G$20=AngebotSHP!J5,PlanerSHP!$G$21=AngebotSHP!J5,PlanerSHP!$G$22=AngebotSHP!J5,PlanerSHP!$G$23=AngebotSHP!J5,PlanerSHP!$G$26=AngebotSHP!J5,PlanerSHP!$G$27=AngebotSHP!J5,PlanerSHP!$G$28=AngebotSHP!J5,PlanerSHP!$G$29=AngebotSHP!J5,PlanerSHP!$G$32=AngebotSHP!J5,PlanerSHP!$G$33=AngebotSHP!J5,PlanerSHP!$G$34=AngebotSHP!J5,PlanerSHP!$G$35=AngebotSHP!J5,PlanerSHP!$G$38=AngebotSHP!J5,PlanerSHP!$G$39=AngebotSHP!J5,PlanerSHP!$G$40=AngebotSHP!J5,PlanerSHP!$G$41=AngebotSHP!J5,PlanerSHP!$G$44=AngebotSHP!J5,PlanerSHP!$G$45=AngebotSHP!J5,PlanerSHP!$G$46=AngebotSHP!J5,PlanerSHP!$G$47=AngebotSHP!J5,PlanerSHP!$G$50=AngebotSHP!J5,PlanerSHP!$G$51=AngebotSHP!J5,PlanerSHP!$G$52=AngebotSHP!J5,PlanerSHP!$G$53=AngebotSHP!J5),"---'Bitte wählen' wählen!---",AngebotSHP!J5)</f>
        <v>WP2_02.1 Heilpädagogik im Bereich sozial-emotionale Entwicklung und Verhalten I</v>
      </c>
      <c r="N5" s="271" t="str">
        <f>Angebotsplan!N5</f>
        <v>WP2_01.1</v>
      </c>
      <c r="O5" t="str">
        <f>Angebotsplan!O5</f>
        <v>Heilpädagogik im Bereich Lernen. Lernschwierigkeiten</v>
      </c>
      <c r="P5" t="str">
        <f t="shared" ref="P5:P7" si="2">CONCATENATE(N5," ",O5)</f>
        <v>WP2_01.1 Heilpädagogik im Bereich Lernen. Lernschwierigkeiten</v>
      </c>
      <c r="Q5" t="str">
        <f>IF(OR(PlanerSHP!$C$8=AngebotSHP!P5,PlanerSHP!$C$9=AngebotSHP!P5,PlanerSHP!$C$10=AngebotSHP!P5,PlanerSHP!$C$11=AngebotSHP!P5,PlanerSHP!$C$14=AngebotSHP!P5,PlanerSHP!$C$15=AngebotSHP!P5,PlanerSHP!$C$16=AngebotSHP!P5,PlanerSHP!$C$17=AngebotSHP!P5,PlanerSHP!$C$20=AngebotSHP!P5,PlanerSHP!$C$21=AngebotSHP!P5,PlanerSHP!$C$22=AngebotSHP!P5,PlanerSHP!$C$23=AngebotSHP!P5,PlanerSHP!$C$26=AngebotSHP!P5,PlanerSHP!$C$27=AngebotSHP!P5,PlanerSHP!$C$28=AngebotSHP!P5,PlanerSHP!$C$29=AngebotSHP!P5,PlanerSHP!$C$32=AngebotSHP!P5,PlanerSHP!$C$33=AngebotSHP!P5,PlanerSHP!$C$34=AngebotSHP!P5,PlanerSHP!$C$35=AngebotSHP!P5,PlanerSHP!$C$38=AngebotSHP!P5,PlanerSHP!$C$39=AngebotSHP!P5,PlanerSHP!$C$40=AngebotSHP!P5,PlanerSHP!$C$41=AngebotSHP!P5,PlanerSHP!$C$44=AngebotSHP!P5,PlanerSHP!$C$45=AngebotSHP!P5,PlanerSHP!$C$46=AngebotSHP!P5,PlanerSHP!$C$47=AngebotSHP!P5,PlanerSHP!$C$50=AngebotSHP!P5,PlanerSHP!$C$51=AngebotSHP!P5,PlanerSHP!$C$52=AngebotSHP!P5,PlanerSHP!$C$53=AngebotSHP!P5,PlanerSHP!$D$8=AngebotSHP!P5,PlanerSHP!$D$9=AngebotSHP!P5,PlanerSHP!$D$10=AngebotSHP!P5,PlanerSHP!$D$11=AngebotSHP!P5,PlanerSHP!$D$14=AngebotSHP!P5,PlanerSHP!$D$15=AngebotSHP!P5,PlanerSHP!$D$16=AngebotSHP!P5,PlanerSHP!$D$17=AngebotSHP!P5,PlanerSHP!$D$20=AngebotSHP!P5,PlanerSHP!$D$21=AngebotSHP!P5,PlanerSHP!$D$22=AngebotSHP!P5,PlanerSHP!$D$23=AngebotSHP!P5,PlanerSHP!$D$26=AngebotSHP!P5,PlanerSHP!$D$27=AngebotSHP!P5,PlanerSHP!$D$28=AngebotSHP!P5,PlanerSHP!$D$29=AngebotSHP!P5,PlanerSHP!$D$32=AngebotSHP!P5,PlanerSHP!$D$33=AngebotSHP!P5,PlanerSHP!$D$34=AngebotSHP!P5,PlanerSHP!$D$35=AngebotSHP!P5,PlanerSHP!$D$38=AngebotSHP!P5,PlanerSHP!$D$39=AngebotSHP!P5,PlanerSHP!$D$40=AngebotSHP!P5,PlanerSHP!$D$41=AngebotSHP!P5,PlanerSHP!$D$44=AngebotSHP!P5,PlanerSHP!$D$45=AngebotSHP!P5,PlanerSHP!$D$46=AngebotSHP!P5,PlanerSHP!$D$47=AngebotSHP!P5,PlanerSHP!$D$50=AngebotSHP!P5,PlanerSHP!$D$51=AngebotSHP!P5,PlanerSHP!$D$52=AngebotSHP!P5,PlanerSHP!$D$53=AngebotSHP!P5,PlanerSHP!$F$8=AngebotSHP!P5,PlanerSHP!$F$9=AngebotSHP!P5,PlanerSHP!$F$10=AngebotSHP!P5,PlanerSHP!$F$11=AngebotSHP!P5,PlanerSHP!$F$14=AngebotSHP!P5,PlanerSHP!$F$15=AngebotSHP!P5,PlanerSHP!$F$16=AngebotSHP!P5,PlanerSHP!$F$17=AngebotSHP!P5,PlanerSHP!$F$20=AngebotSHP!P5,PlanerSHP!$F$21=AngebotSHP!P5,PlanerSHP!$F$22=AngebotSHP!P5,PlanerSHP!$F$23=AngebotSHP!P5,PlanerSHP!$F$26=AngebotSHP!P5,PlanerSHP!$F$27=AngebotSHP!P5,PlanerSHP!$F$28=AngebotSHP!P5,PlanerSHP!$F$29=AngebotSHP!P5,PlanerSHP!$F$32=AngebotSHP!P5,PlanerSHP!$F$33=AngebotSHP!P5,PlanerSHP!$F$34=AngebotSHP!P5,PlanerSHP!$F$35=AngebotSHP!P5,PlanerSHP!$F$38=AngebotSHP!P5,PlanerSHP!$F$39=AngebotSHP!P5,PlanerSHP!$F$40=AngebotSHP!P5,PlanerSHP!$F$41=AngebotSHP!P5,PlanerSHP!$F$44=AngebotSHP!P5,PlanerSHP!$F$45=AngebotSHP!P5,PlanerSHP!$F$46=AngebotSHP!P5,PlanerSHP!$F$47=AngebotSHP!P5,PlanerSHP!$F$50=AngebotSHP!P5,PlanerSHP!$F$51=AngebotSHP!P5,PlanerSHP!$F$52=AngebotSHP!P5,PlanerSHP!$F$53=AngebotSHP!P5,PlanerSHP!$G$8=AngebotSHP!P5,PlanerSHP!$G$9=AngebotSHP!P5,PlanerSHP!$G$10=AngebotSHP!P5,PlanerSHP!$G$11=AngebotSHP!P5,PlanerSHP!$G$14=AngebotSHP!P5,PlanerSHP!$G$15=AngebotSHP!P5,PlanerSHP!$G$16=AngebotSHP!P5,PlanerSHP!$G$17=AngebotSHP!P5,PlanerSHP!$G$20=AngebotSHP!P5,PlanerSHP!$G$21=AngebotSHP!P5,PlanerSHP!$G$22=AngebotSHP!P5,PlanerSHP!$G$23=AngebotSHP!P5,PlanerSHP!$G$26=AngebotSHP!P5,PlanerSHP!$G$27=AngebotSHP!P5,PlanerSHP!$G$28=AngebotSHP!P5,PlanerSHP!$G$29=AngebotSHP!P5,PlanerSHP!$G$32=AngebotSHP!P5,PlanerSHP!$G$33=AngebotSHP!P5,PlanerSHP!$G$34=AngebotSHP!P5,PlanerSHP!$G$35=AngebotSHP!P5,PlanerSHP!$G$38=AngebotSHP!P5,PlanerSHP!$G$39=AngebotSHP!P5,PlanerSHP!$G$40=AngebotSHP!P5,PlanerSHP!$G$41=AngebotSHP!P5,PlanerSHP!$G$44=AngebotSHP!P5,PlanerSHP!$G$45=AngebotSHP!P5,PlanerSHP!$G$46=AngebotSHP!P5,PlanerSHP!$G$47=AngebotSHP!P5,PlanerSHP!$G$50=AngebotSHP!P5,PlanerSHP!$G$51=AngebotSHP!P5,PlanerSHP!$G$52=AngebotSHP!P5,PlanerSHP!$G$53=AngebotSHP!P5),"---'Bitte wählen' wählen!---",AngebotSHP!P5)</f>
        <v>WP2_01.1 Heilpädagogik im Bereich Lernen. Lernschwierigkeiten</v>
      </c>
      <c r="T5" s="271" t="str">
        <f>Angebotsplan!T5</f>
        <v>WP2_02.1</v>
      </c>
      <c r="U5" t="str">
        <f>Angebotsplan!U5</f>
        <v>Heilpädagogik im Bereich sozial-emotionale Entwicklung und Verhalten I</v>
      </c>
      <c r="V5" t="str">
        <f t="shared" ref="V5:V11" si="3">CONCATENATE(T5," ",U5)</f>
        <v>WP2_02.1 Heilpädagogik im Bereich sozial-emotionale Entwicklung und Verhalten I</v>
      </c>
      <c r="W5" t="str">
        <f>IF(OR(PlanerSHP!$C$8=AngebotSHP!V5,PlanerSHP!$C$9=AngebotSHP!V5,PlanerSHP!$C$10=AngebotSHP!V5,PlanerSHP!$C$11=AngebotSHP!V5,PlanerSHP!$C$14=AngebotSHP!V5,PlanerSHP!$C$15=AngebotSHP!V5,PlanerSHP!$C$16=AngebotSHP!V5,PlanerSHP!$C$17=AngebotSHP!V5,PlanerSHP!$C$20=AngebotSHP!V5,PlanerSHP!$C$21=AngebotSHP!V5,PlanerSHP!$C$22=AngebotSHP!V5,PlanerSHP!$C$23=AngebotSHP!V5,PlanerSHP!$C$26=AngebotSHP!V5,PlanerSHP!$C$27=AngebotSHP!V5,PlanerSHP!$C$28=AngebotSHP!V5,PlanerSHP!$C$29=AngebotSHP!V5,PlanerSHP!$C$32=AngebotSHP!V5,PlanerSHP!$C$33=AngebotSHP!V5,PlanerSHP!$C$34=AngebotSHP!V5,PlanerSHP!$C$35=AngebotSHP!V5,PlanerSHP!$C$38=AngebotSHP!V5,PlanerSHP!$C$39=AngebotSHP!V5,PlanerSHP!$C$40=AngebotSHP!V5,PlanerSHP!$C$41=AngebotSHP!V5,PlanerSHP!$C$44=AngebotSHP!V5,PlanerSHP!$C$45=AngebotSHP!V5,PlanerSHP!$C$46=AngebotSHP!V5,PlanerSHP!$C$47=AngebotSHP!V5,PlanerSHP!$C$50=AngebotSHP!V5,PlanerSHP!$C$51=AngebotSHP!V5,PlanerSHP!$C$52=AngebotSHP!V5,PlanerSHP!$C$53=AngebotSHP!V5,PlanerSHP!$D$8=AngebotSHP!V5,PlanerSHP!$D$9=AngebotSHP!V5,PlanerSHP!$D$10=AngebotSHP!V5,PlanerSHP!$D$11=AngebotSHP!V5,PlanerSHP!$D$14=AngebotSHP!V5,PlanerSHP!$D$15=AngebotSHP!V5,PlanerSHP!$D$16=AngebotSHP!V5,PlanerSHP!$D$17=AngebotSHP!V5,PlanerSHP!$D$20=AngebotSHP!V5,PlanerSHP!$D$21=AngebotSHP!V5,PlanerSHP!$D$22=AngebotSHP!V5,PlanerSHP!$D$23=AngebotSHP!V5,PlanerSHP!$D$26=AngebotSHP!V5,PlanerSHP!$D$27=AngebotSHP!V5,PlanerSHP!$D$28=AngebotSHP!V5,PlanerSHP!$D$29=AngebotSHP!V5,PlanerSHP!$D$32=AngebotSHP!V5,PlanerSHP!$D$33=AngebotSHP!V5,PlanerSHP!$D$34=AngebotSHP!V5,PlanerSHP!$D$35=AngebotSHP!V5,PlanerSHP!$D$38=AngebotSHP!V5,PlanerSHP!$D$39=AngebotSHP!V5,PlanerSHP!$D$40=AngebotSHP!V5,PlanerSHP!$D$41=AngebotSHP!V5,PlanerSHP!$D$44=AngebotSHP!V5,PlanerSHP!$D$45=AngebotSHP!V5,PlanerSHP!$D$46=AngebotSHP!V5,PlanerSHP!$D$47=AngebotSHP!V5,PlanerSHP!$D$50=AngebotSHP!V5,PlanerSHP!$D$51=AngebotSHP!V5,PlanerSHP!$D$52=AngebotSHP!V5,PlanerSHP!$D$53=AngebotSHP!V5,PlanerSHP!$F$8=AngebotSHP!V5,PlanerSHP!$F$9=AngebotSHP!V5,PlanerSHP!$F$10=AngebotSHP!V5,PlanerSHP!$F$11=AngebotSHP!V5,PlanerSHP!$F$14=AngebotSHP!V5,PlanerSHP!$F$15=AngebotSHP!V5,PlanerSHP!$F$16=AngebotSHP!V5,PlanerSHP!$F$17=AngebotSHP!V5,PlanerSHP!$F$20=AngebotSHP!V5,PlanerSHP!$F$21=AngebotSHP!V5,PlanerSHP!$F$22=AngebotSHP!V5,PlanerSHP!$F$23=AngebotSHP!V5,PlanerSHP!$F$26=AngebotSHP!V5,PlanerSHP!$F$27=AngebotSHP!V5,PlanerSHP!$F$28=AngebotSHP!V5,PlanerSHP!$F$29=AngebotSHP!V5,PlanerSHP!$F$32=AngebotSHP!V5,PlanerSHP!$F$33=AngebotSHP!V5,PlanerSHP!$F$34=AngebotSHP!V5,PlanerSHP!$F$35=AngebotSHP!V5,PlanerSHP!$F$38=AngebotSHP!V5,PlanerSHP!$F$39=AngebotSHP!V5,PlanerSHP!$F$40=AngebotSHP!V5,PlanerSHP!$F$41=AngebotSHP!V5,PlanerSHP!$F$44=AngebotSHP!V5,PlanerSHP!$F$45=AngebotSHP!V5,PlanerSHP!$F$46=AngebotSHP!V5,PlanerSHP!$F$47=AngebotSHP!V5,PlanerSHP!$F$50=AngebotSHP!V5,PlanerSHP!$F$51=AngebotSHP!V5,PlanerSHP!$F$52=AngebotSHP!V5,PlanerSHP!$F$53=AngebotSHP!V5,PlanerSHP!$G$8=AngebotSHP!V5,PlanerSHP!$G$9=AngebotSHP!V5,PlanerSHP!$G$10=AngebotSHP!V5,PlanerSHP!$G$11=AngebotSHP!V5,PlanerSHP!$G$14=AngebotSHP!V5,PlanerSHP!$G$15=AngebotSHP!V5,PlanerSHP!$G$16=AngebotSHP!V5,PlanerSHP!$G$17=AngebotSHP!V5,PlanerSHP!$G$20=AngebotSHP!V5,PlanerSHP!$G$21=AngebotSHP!V5,PlanerSHP!$G$22=AngebotSHP!V5,PlanerSHP!$G$23=AngebotSHP!V5,PlanerSHP!$G$26=AngebotSHP!V5,PlanerSHP!$G$27=AngebotSHP!V5,PlanerSHP!$G$28=AngebotSHP!V5,PlanerSHP!$G$29=AngebotSHP!V5,PlanerSHP!$G$32=AngebotSHP!V5,PlanerSHP!$G$33=AngebotSHP!V5,PlanerSHP!$G$34=AngebotSHP!V5,PlanerSHP!$G$35=AngebotSHP!V5,PlanerSHP!$G$38=AngebotSHP!V5,PlanerSHP!$G$39=AngebotSHP!V5,PlanerSHP!$G$40=AngebotSHP!V5,PlanerSHP!$G$41=AngebotSHP!V5,PlanerSHP!$G$44=AngebotSHP!V5,PlanerSHP!$G$45=AngebotSHP!V5,PlanerSHP!$G$46=AngebotSHP!V5,PlanerSHP!$G$47=AngebotSHP!V5,PlanerSHP!$G$50=AngebotSHP!V5,PlanerSHP!$G$51=AngebotSHP!V5,PlanerSHP!$G$52=AngebotSHP!V5,PlanerSHP!$G$53=AngebotSHP!V5),"---'Bitte wählen' wählen!---",AngebotSHP!V5)</f>
        <v>WP2_02.1 Heilpädagogik im Bereich sozial-emotionale Entwicklung und Verhalten I</v>
      </c>
    </row>
    <row r="6" spans="1:23" x14ac:dyDescent="0.35">
      <c r="A6" s="358">
        <f>Angebotsplan!A6</f>
        <v>0</v>
      </c>
      <c r="B6" s="271" t="str">
        <f>Angebotsplan!B6</f>
        <v>WP2_07</v>
      </c>
      <c r="C6" t="str">
        <f>Angebotsplan!C6</f>
        <v>Schwere mehrfache Beeinträchtigungen</v>
      </c>
      <c r="D6" t="str">
        <f>CONCATENATE(B6," ",C6)</f>
        <v>WP2_07 Schwere mehrfache Beeinträchtigungen</v>
      </c>
      <c r="E6" t="str">
        <f>IF(OR(PlanerSHP!$C$8=AngebotSHP!D6,PlanerSHP!$C$9=AngebotSHP!D6,PlanerSHP!$C$10=AngebotSHP!D6,PlanerSHP!$C$11=AngebotSHP!D6,PlanerSHP!$C$14=AngebotSHP!D6,PlanerSHP!$C$15=AngebotSHP!D6,PlanerSHP!$C$16=AngebotSHP!D6,PlanerSHP!$C$17=AngebotSHP!D6,PlanerSHP!$C$20=AngebotSHP!D6,PlanerSHP!$C$21=AngebotSHP!D6,PlanerSHP!$C$22=AngebotSHP!D6,PlanerSHP!$C$23=AngebotSHP!D6,PlanerSHP!$C$26=AngebotSHP!D6,PlanerSHP!$C$27=AngebotSHP!D6,PlanerSHP!$C$28=AngebotSHP!D6,PlanerSHP!$C$29=AngebotSHP!D6,PlanerSHP!$C$32=AngebotSHP!D6,PlanerSHP!$C$33=AngebotSHP!D6,PlanerSHP!$C$34=AngebotSHP!D6,PlanerSHP!$C$35=AngebotSHP!D6,PlanerSHP!$C$38=AngebotSHP!D6,PlanerSHP!$C$39=AngebotSHP!D6,PlanerSHP!$C$40=AngebotSHP!D6,PlanerSHP!$C$41=AngebotSHP!D6,PlanerSHP!$C$44=AngebotSHP!D6,PlanerSHP!$C$45=AngebotSHP!D6,PlanerSHP!$C$46=AngebotSHP!D6,PlanerSHP!$C$47=AngebotSHP!D6,PlanerSHP!$C$50=AngebotSHP!D6,PlanerSHP!$C$51=AngebotSHP!D6,PlanerSHP!$C$52=AngebotSHP!D6,PlanerSHP!$C$53=AngebotSHP!D6,PlanerSHP!$D$8=AngebotSHP!D6,PlanerSHP!$D$9=AngebotSHP!D6,PlanerSHP!$D$10=AngebotSHP!D6,PlanerSHP!$D$11=AngebotSHP!D6,PlanerSHP!$D$14=AngebotSHP!D6,PlanerSHP!$D$15=AngebotSHP!D6,PlanerSHP!$D$16=AngebotSHP!D6,PlanerSHP!$D$17=AngebotSHP!D6,PlanerSHP!$D$20=AngebotSHP!D6,PlanerSHP!$D$21=AngebotSHP!D6,PlanerSHP!$D$22=AngebotSHP!D6,PlanerSHP!$D$23=AngebotSHP!D6,PlanerSHP!$D$26=AngebotSHP!D6,PlanerSHP!$D$27=AngebotSHP!D6,PlanerSHP!$D$28=AngebotSHP!D6,PlanerSHP!$D$29=AngebotSHP!D6,PlanerSHP!$D$32=AngebotSHP!D6,PlanerSHP!$D$33=AngebotSHP!D6,PlanerSHP!$D$34=AngebotSHP!D6,PlanerSHP!$D$35=AngebotSHP!D6,PlanerSHP!$D$38=AngebotSHP!D6,PlanerSHP!$D$39=AngebotSHP!D6,PlanerSHP!$D$40=AngebotSHP!D6,PlanerSHP!$D$41=AngebotSHP!D6,PlanerSHP!$D$44=AngebotSHP!D6,PlanerSHP!$D$45=AngebotSHP!D6,PlanerSHP!$D$46=AngebotSHP!D6,PlanerSHP!$D$47=AngebotSHP!D6,PlanerSHP!$D$50=AngebotSHP!D6,PlanerSHP!$D$51=AngebotSHP!D6,PlanerSHP!$D$52=AngebotSHP!D6,PlanerSHP!$D$53=AngebotSHP!D6,PlanerSHP!$F$8=AngebotSHP!D6,PlanerSHP!$F$9=AngebotSHP!D6,PlanerSHP!$F$10=AngebotSHP!D6,PlanerSHP!$F$11=AngebotSHP!D6,PlanerSHP!$F$14=AngebotSHP!D6,PlanerSHP!$F$15=AngebotSHP!D6,PlanerSHP!$F$16=AngebotSHP!D6,PlanerSHP!$F$17=AngebotSHP!D6,PlanerSHP!$F$20=AngebotSHP!D6,PlanerSHP!$F$21=AngebotSHP!D6,PlanerSHP!$F$22=AngebotSHP!D6,PlanerSHP!$F$23=AngebotSHP!D6,PlanerSHP!$F$26=AngebotSHP!D6,PlanerSHP!$F$27=AngebotSHP!D6,PlanerSHP!$F$28=AngebotSHP!D6,PlanerSHP!$F$29=AngebotSHP!D6,PlanerSHP!$F$32=AngebotSHP!D6,PlanerSHP!$F$33=AngebotSHP!D6,PlanerSHP!$F$34=AngebotSHP!D6,PlanerSHP!$F$35=AngebotSHP!D6,PlanerSHP!$F$38=AngebotSHP!D6,PlanerSHP!$F$39=AngebotSHP!D6,PlanerSHP!$F$40=AngebotSHP!D6,PlanerSHP!$F$41=AngebotSHP!D6,PlanerSHP!$F$44=AngebotSHP!D6,PlanerSHP!$F$45=AngebotSHP!D6,PlanerSHP!$F$46=AngebotSHP!D6,PlanerSHP!$F$47=AngebotSHP!D6,PlanerSHP!$F$50=AngebotSHP!D6,PlanerSHP!$F$51=AngebotSHP!D6,PlanerSHP!$F$52=AngebotSHP!D6,PlanerSHP!$F$53=AngebotSHP!D6,PlanerSHP!$G$8=AngebotSHP!D6,PlanerSHP!$G$9=AngebotSHP!D6,PlanerSHP!$G$10=AngebotSHP!D6,PlanerSHP!$G$11=AngebotSHP!D6,PlanerSHP!$G$14=AngebotSHP!D6,PlanerSHP!$G$15=AngebotSHP!D6,PlanerSHP!$G$16=AngebotSHP!D6,PlanerSHP!$G$17=AngebotSHP!D6,PlanerSHP!$G$20=AngebotSHP!D6,PlanerSHP!$G$21=AngebotSHP!D6,PlanerSHP!$G$22=AngebotSHP!D6,PlanerSHP!$G$23=AngebotSHP!D6,PlanerSHP!$G$26=AngebotSHP!D6,PlanerSHP!$G$27=AngebotSHP!D6,PlanerSHP!$G$28=AngebotSHP!D6,PlanerSHP!$G$29=AngebotSHP!D6,PlanerSHP!$G$32=AngebotSHP!D6,PlanerSHP!$G$33=AngebotSHP!D6,PlanerSHP!$G$34=AngebotSHP!D6,PlanerSHP!$G$35=AngebotSHP!D6,PlanerSHP!$G$38=AngebotSHP!D6,PlanerSHP!$G$39=AngebotSHP!D6,PlanerSHP!$G$40=AngebotSHP!D6,PlanerSHP!$G$41=AngebotSHP!D6,PlanerSHP!$G$44=AngebotSHP!D6,PlanerSHP!$G$45=AngebotSHP!D6,PlanerSHP!$G$46=AngebotSHP!D6,PlanerSHP!$G$47=AngebotSHP!D6,PlanerSHP!$G$50=AngebotSHP!D6,PlanerSHP!$G$51=AngebotSHP!D6,PlanerSHP!$G$52=AngebotSHP!D6,PlanerSHP!$G$53=AngebotSHP!D6),"---'Bitte wählen' wählen!---",AngebotSHP!D6)</f>
        <v>WP2_07 Schwere mehrfache Beeinträchtigungen</v>
      </c>
      <c r="H6" s="271" t="str">
        <f>Angebotsplan!H6</f>
        <v>WP2_08</v>
      </c>
      <c r="I6" t="str">
        <f>Angebotsplan!I6</f>
        <v>Begabungs- und Begabtenförderung</v>
      </c>
      <c r="J6" t="str">
        <f>CONCATENATE(H6," ",I6)</f>
        <v>WP2_08 Begabungs- und Begabtenförderung</v>
      </c>
      <c r="K6" t="str">
        <f>IF(OR(PlanerSHP!$C$8=AngebotSHP!J6,PlanerSHP!$C$9=AngebotSHP!J6,PlanerSHP!$C$10=AngebotSHP!J6,PlanerSHP!$C$11=AngebotSHP!J6,PlanerSHP!$C$14=AngebotSHP!J6,PlanerSHP!$C$15=AngebotSHP!J6,PlanerSHP!$C$16=AngebotSHP!J6,PlanerSHP!$C$17=AngebotSHP!J6,PlanerSHP!$C$20=AngebotSHP!J6,PlanerSHP!$C$21=AngebotSHP!J6,PlanerSHP!$C$22=AngebotSHP!J6,PlanerSHP!$C$23=AngebotSHP!J6,PlanerSHP!$C$26=AngebotSHP!J6,PlanerSHP!$C$27=AngebotSHP!J6,PlanerSHP!$C$28=AngebotSHP!J6,PlanerSHP!$C$29=AngebotSHP!J6,PlanerSHP!$C$32=AngebotSHP!J6,PlanerSHP!$C$33=AngebotSHP!J6,PlanerSHP!$C$34=AngebotSHP!J6,PlanerSHP!$C$35=AngebotSHP!J6,PlanerSHP!$C$38=AngebotSHP!J6,PlanerSHP!$C$39=AngebotSHP!J6,PlanerSHP!$C$40=AngebotSHP!J6,PlanerSHP!$C$41=AngebotSHP!J6,PlanerSHP!$C$44=AngebotSHP!J6,PlanerSHP!$C$45=AngebotSHP!J6,PlanerSHP!$C$46=AngebotSHP!J6,PlanerSHP!$C$47=AngebotSHP!J6,PlanerSHP!$C$50=AngebotSHP!J6,PlanerSHP!$C$51=AngebotSHP!J6,PlanerSHP!$C$52=AngebotSHP!J6,PlanerSHP!$C$53=AngebotSHP!J6,PlanerSHP!$D$8=AngebotSHP!J6,PlanerSHP!$D$9=AngebotSHP!J6,PlanerSHP!$D$10=AngebotSHP!J6,PlanerSHP!$D$11=AngebotSHP!J6,PlanerSHP!$D$14=AngebotSHP!J6,PlanerSHP!$D$15=AngebotSHP!J6,PlanerSHP!$D$16=AngebotSHP!J6,PlanerSHP!$D$17=AngebotSHP!J6,PlanerSHP!$D$20=AngebotSHP!J6,PlanerSHP!$D$21=AngebotSHP!J6,PlanerSHP!$D$22=AngebotSHP!J6,PlanerSHP!$D$23=AngebotSHP!J6,PlanerSHP!$D$26=AngebotSHP!J6,PlanerSHP!$D$27=AngebotSHP!J6,PlanerSHP!$D$28=AngebotSHP!J6,PlanerSHP!$D$29=AngebotSHP!J6,PlanerSHP!$D$32=AngebotSHP!J6,PlanerSHP!$D$33=AngebotSHP!J6,PlanerSHP!$D$34=AngebotSHP!J6,PlanerSHP!$D$35=AngebotSHP!J6,PlanerSHP!$D$38=AngebotSHP!J6,PlanerSHP!$D$39=AngebotSHP!J6,PlanerSHP!$D$40=AngebotSHP!J6,PlanerSHP!$D$41=AngebotSHP!J6,PlanerSHP!$D$44=AngebotSHP!J6,PlanerSHP!$D$45=AngebotSHP!J6,PlanerSHP!$D$46=AngebotSHP!J6,PlanerSHP!$D$47=AngebotSHP!J6,PlanerSHP!$D$50=AngebotSHP!J6,PlanerSHP!$D$51=AngebotSHP!J6,PlanerSHP!$D$52=AngebotSHP!J6,PlanerSHP!$D$53=AngebotSHP!J6,PlanerSHP!$F$8=AngebotSHP!J6,PlanerSHP!$F$9=AngebotSHP!J6,PlanerSHP!$F$10=AngebotSHP!J6,PlanerSHP!$F$11=AngebotSHP!J6,PlanerSHP!$F$14=AngebotSHP!J6,PlanerSHP!$F$15=AngebotSHP!J6,PlanerSHP!$F$16=AngebotSHP!J6,PlanerSHP!$F$17=AngebotSHP!J6,PlanerSHP!$F$20=AngebotSHP!J6,PlanerSHP!$F$21=AngebotSHP!J6,PlanerSHP!$F$22=AngebotSHP!J6,PlanerSHP!$F$23=AngebotSHP!J6,PlanerSHP!$F$26=AngebotSHP!J6,PlanerSHP!$F$27=AngebotSHP!J6,PlanerSHP!$F$28=AngebotSHP!J6,PlanerSHP!$F$29=AngebotSHP!J6,PlanerSHP!$F$32=AngebotSHP!J6,PlanerSHP!$F$33=AngebotSHP!J6,PlanerSHP!$F$34=AngebotSHP!J6,PlanerSHP!$F$35=AngebotSHP!J6,PlanerSHP!$F$38=AngebotSHP!J6,PlanerSHP!$F$39=AngebotSHP!J6,PlanerSHP!$F$40=AngebotSHP!J6,PlanerSHP!$F$41=AngebotSHP!J6,PlanerSHP!$F$44=AngebotSHP!J6,PlanerSHP!$F$45=AngebotSHP!J6,PlanerSHP!$F$46=AngebotSHP!J6,PlanerSHP!$F$47=AngebotSHP!J6,PlanerSHP!$F$50=AngebotSHP!J6,PlanerSHP!$F$51=AngebotSHP!J6,PlanerSHP!$F$52=AngebotSHP!J6,PlanerSHP!$F$53=AngebotSHP!J6,PlanerSHP!$G$8=AngebotSHP!J6,PlanerSHP!$G$9=AngebotSHP!J6,PlanerSHP!$G$10=AngebotSHP!J6,PlanerSHP!$G$11=AngebotSHP!J6,PlanerSHP!$G$14=AngebotSHP!J6,PlanerSHP!$G$15=AngebotSHP!J6,PlanerSHP!$G$16=AngebotSHP!J6,PlanerSHP!$G$17=AngebotSHP!J6,PlanerSHP!$G$20=AngebotSHP!J6,PlanerSHP!$G$21=AngebotSHP!J6,PlanerSHP!$G$22=AngebotSHP!J6,PlanerSHP!$G$23=AngebotSHP!J6,PlanerSHP!$G$26=AngebotSHP!J6,PlanerSHP!$G$27=AngebotSHP!J6,PlanerSHP!$G$28=AngebotSHP!J6,PlanerSHP!$G$29=AngebotSHP!J6,PlanerSHP!$G$32=AngebotSHP!J6,PlanerSHP!$G$33=AngebotSHP!J6,PlanerSHP!$G$34=AngebotSHP!J6,PlanerSHP!$G$35=AngebotSHP!J6,PlanerSHP!$G$38=AngebotSHP!J6,PlanerSHP!$G$39=AngebotSHP!J6,PlanerSHP!$G$40=AngebotSHP!J6,PlanerSHP!$G$41=AngebotSHP!J6,PlanerSHP!$G$44=AngebotSHP!J6,PlanerSHP!$G$45=AngebotSHP!J6,PlanerSHP!$G$46=AngebotSHP!J6,PlanerSHP!$G$47=AngebotSHP!J6,PlanerSHP!$G$50=AngebotSHP!J6,PlanerSHP!$G$51=AngebotSHP!J6,PlanerSHP!$G$52=AngebotSHP!J6,PlanerSHP!$G$53=AngebotSHP!J6),"---'Bitte wählen' wählen!---",AngebotSHP!J6)</f>
        <v>WP2_08 Begabungs- und Begabtenförderung</v>
      </c>
      <c r="N6" s="271" t="str">
        <f>Angebotsplan!N6</f>
        <v>WP3_03</v>
      </c>
      <c r="O6" t="str">
        <f>Angebotsplan!O6</f>
        <v xml:space="preserve">Sprache bei besonderem Bildungsbedarf </v>
      </c>
      <c r="P6" t="str">
        <f t="shared" si="2"/>
        <v xml:space="preserve">WP3_03 Sprache bei besonderem Bildungsbedarf </v>
      </c>
      <c r="Q6" t="str">
        <f>IF(OR(PlanerSHP!$C$8=AngebotSHP!P6,PlanerSHP!$C$9=AngebotSHP!P6,PlanerSHP!$C$10=AngebotSHP!P6,PlanerSHP!$C$11=AngebotSHP!P6,PlanerSHP!$C$14=AngebotSHP!P6,PlanerSHP!$C$15=AngebotSHP!P6,PlanerSHP!$C$16=AngebotSHP!P6,PlanerSHP!$C$17=AngebotSHP!P6,PlanerSHP!$C$20=AngebotSHP!P6,PlanerSHP!$C$21=AngebotSHP!P6,PlanerSHP!$C$22=AngebotSHP!P6,PlanerSHP!$C$23=AngebotSHP!P6,PlanerSHP!$C$26=AngebotSHP!P6,PlanerSHP!$C$27=AngebotSHP!P6,PlanerSHP!$C$28=AngebotSHP!P6,PlanerSHP!$C$29=AngebotSHP!P6,PlanerSHP!$C$32=AngebotSHP!P6,PlanerSHP!$C$33=AngebotSHP!P6,PlanerSHP!$C$34=AngebotSHP!P6,PlanerSHP!$C$35=AngebotSHP!P6,PlanerSHP!$C$38=AngebotSHP!P6,PlanerSHP!$C$39=AngebotSHP!P6,PlanerSHP!$C$40=AngebotSHP!P6,PlanerSHP!$C$41=AngebotSHP!P6,PlanerSHP!$C$44=AngebotSHP!P6,PlanerSHP!$C$45=AngebotSHP!P6,PlanerSHP!$C$46=AngebotSHP!P6,PlanerSHP!$C$47=AngebotSHP!P6,PlanerSHP!$C$50=AngebotSHP!P6,PlanerSHP!$C$51=AngebotSHP!P6,PlanerSHP!$C$52=AngebotSHP!P6,PlanerSHP!$C$53=AngebotSHP!P6,PlanerSHP!$D$8=AngebotSHP!P6,PlanerSHP!$D$9=AngebotSHP!P6,PlanerSHP!$D$10=AngebotSHP!P6,PlanerSHP!$D$11=AngebotSHP!P6,PlanerSHP!$D$14=AngebotSHP!P6,PlanerSHP!$D$15=AngebotSHP!P6,PlanerSHP!$D$16=AngebotSHP!P6,PlanerSHP!$D$17=AngebotSHP!P6,PlanerSHP!$D$20=AngebotSHP!P6,PlanerSHP!$D$21=AngebotSHP!P6,PlanerSHP!$D$22=AngebotSHP!P6,PlanerSHP!$D$23=AngebotSHP!P6,PlanerSHP!$D$26=AngebotSHP!P6,PlanerSHP!$D$27=AngebotSHP!P6,PlanerSHP!$D$28=AngebotSHP!P6,PlanerSHP!$D$29=AngebotSHP!P6,PlanerSHP!$D$32=AngebotSHP!P6,PlanerSHP!$D$33=AngebotSHP!P6,PlanerSHP!$D$34=AngebotSHP!P6,PlanerSHP!$D$35=AngebotSHP!P6,PlanerSHP!$D$38=AngebotSHP!P6,PlanerSHP!$D$39=AngebotSHP!P6,PlanerSHP!$D$40=AngebotSHP!P6,PlanerSHP!$D$41=AngebotSHP!P6,PlanerSHP!$D$44=AngebotSHP!P6,PlanerSHP!$D$45=AngebotSHP!P6,PlanerSHP!$D$46=AngebotSHP!P6,PlanerSHP!$D$47=AngebotSHP!P6,PlanerSHP!$D$50=AngebotSHP!P6,PlanerSHP!$D$51=AngebotSHP!P6,PlanerSHP!$D$52=AngebotSHP!P6,PlanerSHP!$D$53=AngebotSHP!P6,PlanerSHP!$F$8=AngebotSHP!P6,PlanerSHP!$F$9=AngebotSHP!P6,PlanerSHP!$F$10=AngebotSHP!P6,PlanerSHP!$F$11=AngebotSHP!P6,PlanerSHP!$F$14=AngebotSHP!P6,PlanerSHP!$F$15=AngebotSHP!P6,PlanerSHP!$F$16=AngebotSHP!P6,PlanerSHP!$F$17=AngebotSHP!P6,PlanerSHP!$F$20=AngebotSHP!P6,PlanerSHP!$F$21=AngebotSHP!P6,PlanerSHP!$F$22=AngebotSHP!P6,PlanerSHP!$F$23=AngebotSHP!P6,PlanerSHP!$F$26=AngebotSHP!P6,PlanerSHP!$F$27=AngebotSHP!P6,PlanerSHP!$F$28=AngebotSHP!P6,PlanerSHP!$F$29=AngebotSHP!P6,PlanerSHP!$F$32=AngebotSHP!P6,PlanerSHP!$F$33=AngebotSHP!P6,PlanerSHP!$F$34=AngebotSHP!P6,PlanerSHP!$F$35=AngebotSHP!P6,PlanerSHP!$F$38=AngebotSHP!P6,PlanerSHP!$F$39=AngebotSHP!P6,PlanerSHP!$F$40=AngebotSHP!P6,PlanerSHP!$F$41=AngebotSHP!P6,PlanerSHP!$F$44=AngebotSHP!P6,PlanerSHP!$F$45=AngebotSHP!P6,PlanerSHP!$F$46=AngebotSHP!P6,PlanerSHP!$F$47=AngebotSHP!P6,PlanerSHP!$F$50=AngebotSHP!P6,PlanerSHP!$F$51=AngebotSHP!P6,PlanerSHP!$F$52=AngebotSHP!P6,PlanerSHP!$F$53=AngebotSHP!P6,PlanerSHP!$G$8=AngebotSHP!P6,PlanerSHP!$G$9=AngebotSHP!P6,PlanerSHP!$G$10=AngebotSHP!P6,PlanerSHP!$G$11=AngebotSHP!P6,PlanerSHP!$G$14=AngebotSHP!P6,PlanerSHP!$G$15=AngebotSHP!P6,PlanerSHP!$G$16=AngebotSHP!P6,PlanerSHP!$G$17=AngebotSHP!P6,PlanerSHP!$G$20=AngebotSHP!P6,PlanerSHP!$G$21=AngebotSHP!P6,PlanerSHP!$G$22=AngebotSHP!P6,PlanerSHP!$G$23=AngebotSHP!P6,PlanerSHP!$G$26=AngebotSHP!P6,PlanerSHP!$G$27=AngebotSHP!P6,PlanerSHP!$G$28=AngebotSHP!P6,PlanerSHP!$G$29=AngebotSHP!P6,PlanerSHP!$G$32=AngebotSHP!P6,PlanerSHP!$G$33=AngebotSHP!P6,PlanerSHP!$G$34=AngebotSHP!P6,PlanerSHP!$G$35=AngebotSHP!P6,PlanerSHP!$G$38=AngebotSHP!P6,PlanerSHP!$G$39=AngebotSHP!P6,PlanerSHP!$G$40=AngebotSHP!P6,PlanerSHP!$G$41=AngebotSHP!P6,PlanerSHP!$G$44=AngebotSHP!P6,PlanerSHP!$G$45=AngebotSHP!P6,PlanerSHP!$G$46=AngebotSHP!P6,PlanerSHP!$G$47=AngebotSHP!P6,PlanerSHP!$G$50=AngebotSHP!P6,PlanerSHP!$G$51=AngebotSHP!P6,PlanerSHP!$G$52=AngebotSHP!P6,PlanerSHP!$G$53=AngebotSHP!P6),"---'Bitte wählen' wählen!---",AngebotSHP!P6)</f>
        <v xml:space="preserve">WP3_03 Sprache bei besonderem Bildungsbedarf </v>
      </c>
      <c r="T6" s="271" t="str">
        <f>Angebotsplan!T6</f>
        <v>WP2_09</v>
      </c>
      <c r="U6" t="str">
        <f>Angebotsplan!U6</f>
        <v>Prävention und Förderung bei Beeinträchtigungen der Sprache und Kommunikation</v>
      </c>
      <c r="V6" t="str">
        <f>CONCATENATE(T6," ",U6," - Nicht im HS22")</f>
        <v>WP2_09 Prävention und Förderung bei Beeinträchtigungen der Sprache und Kommunikation - Nicht im HS22</v>
      </c>
      <c r="W6" t="str">
        <f>IF(OR(PlanerSHP!$C$8=AngebotSHP!V6,PlanerSHP!$C$9=AngebotSHP!V6,PlanerSHP!$C$10=AngebotSHP!V6,PlanerSHP!$C$11=AngebotSHP!V6,PlanerSHP!$C$14=AngebotSHP!V6,PlanerSHP!$C$15=AngebotSHP!V6,PlanerSHP!$C$16=AngebotSHP!V6,PlanerSHP!$C$17=AngebotSHP!V6,PlanerSHP!$C$20=AngebotSHP!V6,PlanerSHP!$C$21=AngebotSHP!V6,PlanerSHP!$C$22=AngebotSHP!V6,PlanerSHP!$C$23=AngebotSHP!V6,PlanerSHP!$C$26=AngebotSHP!V6,PlanerSHP!$C$27=AngebotSHP!V6,PlanerSHP!$C$28=AngebotSHP!V6,PlanerSHP!$C$29=AngebotSHP!V6,PlanerSHP!$C$32=AngebotSHP!V6,PlanerSHP!$C$33=AngebotSHP!V6,PlanerSHP!$C$34=AngebotSHP!V6,PlanerSHP!$C$35=AngebotSHP!V6,PlanerSHP!$C$38=AngebotSHP!V6,PlanerSHP!$C$39=AngebotSHP!V6,PlanerSHP!$C$40=AngebotSHP!V6,PlanerSHP!$C$41=AngebotSHP!V6,PlanerSHP!$C$44=AngebotSHP!V6,PlanerSHP!$C$45=AngebotSHP!V6,PlanerSHP!$C$46=AngebotSHP!V6,PlanerSHP!$C$47=AngebotSHP!V6,PlanerSHP!$C$50=AngebotSHP!V6,PlanerSHP!$C$51=AngebotSHP!V6,PlanerSHP!$C$52=AngebotSHP!V6,PlanerSHP!$C$53=AngebotSHP!V6,PlanerSHP!$D$8=AngebotSHP!V6,PlanerSHP!$D$9=AngebotSHP!V6,PlanerSHP!$D$10=AngebotSHP!V6,PlanerSHP!$D$11=AngebotSHP!V6,PlanerSHP!$D$14=AngebotSHP!V6,PlanerSHP!$D$15=AngebotSHP!V6,PlanerSHP!$D$16=AngebotSHP!V6,PlanerSHP!$D$17=AngebotSHP!V6,PlanerSHP!$D$20=AngebotSHP!V6,PlanerSHP!$D$21=AngebotSHP!V6,PlanerSHP!$D$22=AngebotSHP!V6,PlanerSHP!$D$23=AngebotSHP!V6,PlanerSHP!$D$26=AngebotSHP!V6,PlanerSHP!$D$27=AngebotSHP!V6,PlanerSHP!$D$28=AngebotSHP!V6,PlanerSHP!$D$29=AngebotSHP!V6,PlanerSHP!$D$32=AngebotSHP!V6,PlanerSHP!$D$33=AngebotSHP!V6,PlanerSHP!$D$34=AngebotSHP!V6,PlanerSHP!$D$35=AngebotSHP!V6,PlanerSHP!$D$38=AngebotSHP!V6,PlanerSHP!$D$39=AngebotSHP!V6,PlanerSHP!$D$40=AngebotSHP!V6,PlanerSHP!$D$41=AngebotSHP!V6,PlanerSHP!$D$44=AngebotSHP!V6,PlanerSHP!$D$45=AngebotSHP!V6,PlanerSHP!$D$46=AngebotSHP!V6,PlanerSHP!$D$47=AngebotSHP!V6,PlanerSHP!$D$50=AngebotSHP!V6,PlanerSHP!$D$51=AngebotSHP!V6,PlanerSHP!$D$52=AngebotSHP!V6,PlanerSHP!$D$53=AngebotSHP!V6,PlanerSHP!$F$8=AngebotSHP!V6,PlanerSHP!$F$9=AngebotSHP!V6,PlanerSHP!$F$10=AngebotSHP!V6,PlanerSHP!$F$11=AngebotSHP!V6,PlanerSHP!$F$14=AngebotSHP!V6,PlanerSHP!$F$15=AngebotSHP!V6,PlanerSHP!$F$16=AngebotSHP!V6,PlanerSHP!$F$17=AngebotSHP!V6,PlanerSHP!$F$20=AngebotSHP!V6,PlanerSHP!$F$21=AngebotSHP!V6,PlanerSHP!$F$22=AngebotSHP!V6,PlanerSHP!$F$23=AngebotSHP!V6,PlanerSHP!$F$26=AngebotSHP!V6,PlanerSHP!$F$27=AngebotSHP!V6,PlanerSHP!$F$28=AngebotSHP!V6,PlanerSHP!$F$29=AngebotSHP!V6,PlanerSHP!$F$32=AngebotSHP!V6,PlanerSHP!$F$33=AngebotSHP!V6,PlanerSHP!$F$34=AngebotSHP!V6,PlanerSHP!$F$35=AngebotSHP!V6,PlanerSHP!$F$38=AngebotSHP!V6,PlanerSHP!$F$39=AngebotSHP!V6,PlanerSHP!$F$40=AngebotSHP!V6,PlanerSHP!$F$41=AngebotSHP!V6,PlanerSHP!$F$44=AngebotSHP!V6,PlanerSHP!$F$45=AngebotSHP!V6,PlanerSHP!$F$46=AngebotSHP!V6,PlanerSHP!$F$47=AngebotSHP!V6,PlanerSHP!$F$50=AngebotSHP!V6,PlanerSHP!$F$51=AngebotSHP!V6,PlanerSHP!$F$52=AngebotSHP!V6,PlanerSHP!$F$53=AngebotSHP!V6,PlanerSHP!$G$8=AngebotSHP!V6,PlanerSHP!$G$9=AngebotSHP!V6,PlanerSHP!$G$10=AngebotSHP!V6,PlanerSHP!$G$11=AngebotSHP!V6,PlanerSHP!$G$14=AngebotSHP!V6,PlanerSHP!$G$15=AngebotSHP!V6,PlanerSHP!$G$16=AngebotSHP!V6,PlanerSHP!$G$17=AngebotSHP!V6,PlanerSHP!$G$20=AngebotSHP!V6,PlanerSHP!$G$21=AngebotSHP!V6,PlanerSHP!$G$22=AngebotSHP!V6,PlanerSHP!$G$23=AngebotSHP!V6,PlanerSHP!$G$26=AngebotSHP!V6,PlanerSHP!$G$27=AngebotSHP!V6,PlanerSHP!$G$28=AngebotSHP!V6,PlanerSHP!$G$29=AngebotSHP!V6,PlanerSHP!$G$32=AngebotSHP!V6,PlanerSHP!$G$33=AngebotSHP!V6,PlanerSHP!$G$34=AngebotSHP!V6,PlanerSHP!$G$35=AngebotSHP!V6,PlanerSHP!$G$38=AngebotSHP!V6,PlanerSHP!$G$39=AngebotSHP!V6,PlanerSHP!$G$40=AngebotSHP!V6,PlanerSHP!$G$41=AngebotSHP!V6,PlanerSHP!$G$44=AngebotSHP!V6,PlanerSHP!$G$45=AngebotSHP!V6,PlanerSHP!$G$46=AngebotSHP!V6,PlanerSHP!$G$47=AngebotSHP!V6,PlanerSHP!$G$50=AngebotSHP!V6,PlanerSHP!$G$51=AngebotSHP!V6,PlanerSHP!$G$52=AngebotSHP!V6,PlanerSHP!$G$53=AngebotSHP!V6),"---'Bitte wählen' wählen!---",AngebotSHP!V6)</f>
        <v>WP2_09 Prävention und Förderung bei Beeinträchtigungen der Sprache und Kommunikation - Nicht im HS22</v>
      </c>
    </row>
    <row r="7" spans="1:23" x14ac:dyDescent="0.35">
      <c r="A7" s="358">
        <f>Angebotsplan!A7</f>
        <v>0</v>
      </c>
      <c r="B7" s="271" t="str">
        <f>Angebotsplan!B7</f>
        <v>WP3_03</v>
      </c>
      <c r="C7" t="str">
        <f>Angebotsplan!C7</f>
        <v xml:space="preserve">Sprache bei besonderem Bildungsbedarf </v>
      </c>
      <c r="D7" t="str">
        <f>CONCATENATE(B7," ",C7)</f>
        <v xml:space="preserve">WP3_03 Sprache bei besonderem Bildungsbedarf </v>
      </c>
      <c r="E7" t="str">
        <f>IF(OR(PlanerSHP!$C$8=AngebotSHP!D7,PlanerSHP!$C$9=AngebotSHP!D7,PlanerSHP!$C$10=AngebotSHP!D7,PlanerSHP!$C$11=AngebotSHP!D7,PlanerSHP!$C$14=AngebotSHP!D7,PlanerSHP!$C$15=AngebotSHP!D7,PlanerSHP!$C$16=AngebotSHP!D7,PlanerSHP!$C$17=AngebotSHP!D7,PlanerSHP!$C$20=AngebotSHP!D7,PlanerSHP!$C$21=AngebotSHP!D7,PlanerSHP!$C$22=AngebotSHP!D7,PlanerSHP!$C$23=AngebotSHP!D7,PlanerSHP!$C$26=AngebotSHP!D7,PlanerSHP!$C$27=AngebotSHP!D7,PlanerSHP!$C$28=AngebotSHP!D7,PlanerSHP!$C$29=AngebotSHP!D7,PlanerSHP!$C$32=AngebotSHP!D7,PlanerSHP!$C$33=AngebotSHP!D7,PlanerSHP!$C$34=AngebotSHP!D7,PlanerSHP!$C$35=AngebotSHP!D7,PlanerSHP!$C$38=AngebotSHP!D7,PlanerSHP!$C$39=AngebotSHP!D7,PlanerSHP!$C$40=AngebotSHP!D7,PlanerSHP!$C$41=AngebotSHP!D7,PlanerSHP!$C$44=AngebotSHP!D7,PlanerSHP!$C$45=AngebotSHP!D7,PlanerSHP!$C$46=AngebotSHP!D7,PlanerSHP!$C$47=AngebotSHP!D7,PlanerSHP!$C$50=AngebotSHP!D7,PlanerSHP!$C$51=AngebotSHP!D7,PlanerSHP!$C$52=AngebotSHP!D7,PlanerSHP!$C$53=AngebotSHP!D7,PlanerSHP!$D$8=AngebotSHP!D7,PlanerSHP!$D$9=AngebotSHP!D7,PlanerSHP!$D$10=AngebotSHP!D7,PlanerSHP!$D$11=AngebotSHP!D7,PlanerSHP!$D$14=AngebotSHP!D7,PlanerSHP!$D$15=AngebotSHP!D7,PlanerSHP!$D$16=AngebotSHP!D7,PlanerSHP!$D$17=AngebotSHP!D7,PlanerSHP!$D$20=AngebotSHP!D7,PlanerSHP!$D$21=AngebotSHP!D7,PlanerSHP!$D$22=AngebotSHP!D7,PlanerSHP!$D$23=AngebotSHP!D7,PlanerSHP!$D$26=AngebotSHP!D7,PlanerSHP!$D$27=AngebotSHP!D7,PlanerSHP!$D$28=AngebotSHP!D7,PlanerSHP!$D$29=AngebotSHP!D7,PlanerSHP!$D$32=AngebotSHP!D7,PlanerSHP!$D$33=AngebotSHP!D7,PlanerSHP!$D$34=AngebotSHP!D7,PlanerSHP!$D$35=AngebotSHP!D7,PlanerSHP!$D$38=AngebotSHP!D7,PlanerSHP!$D$39=AngebotSHP!D7,PlanerSHP!$D$40=AngebotSHP!D7,PlanerSHP!$D$41=AngebotSHP!D7,PlanerSHP!$D$44=AngebotSHP!D7,PlanerSHP!$D$45=AngebotSHP!D7,PlanerSHP!$D$46=AngebotSHP!D7,PlanerSHP!$D$47=AngebotSHP!D7,PlanerSHP!$D$50=AngebotSHP!D7,PlanerSHP!$D$51=AngebotSHP!D7,PlanerSHP!$D$52=AngebotSHP!D7,PlanerSHP!$D$53=AngebotSHP!D7,PlanerSHP!$F$8=AngebotSHP!D7,PlanerSHP!$F$9=AngebotSHP!D7,PlanerSHP!$F$10=AngebotSHP!D7,PlanerSHP!$F$11=AngebotSHP!D7,PlanerSHP!$F$14=AngebotSHP!D7,PlanerSHP!$F$15=AngebotSHP!D7,PlanerSHP!$F$16=AngebotSHP!D7,PlanerSHP!$F$17=AngebotSHP!D7,PlanerSHP!$F$20=AngebotSHP!D7,PlanerSHP!$F$21=AngebotSHP!D7,PlanerSHP!$F$22=AngebotSHP!D7,PlanerSHP!$F$23=AngebotSHP!D7,PlanerSHP!$F$26=AngebotSHP!D7,PlanerSHP!$F$27=AngebotSHP!D7,PlanerSHP!$F$28=AngebotSHP!D7,PlanerSHP!$F$29=AngebotSHP!D7,PlanerSHP!$F$32=AngebotSHP!D7,PlanerSHP!$F$33=AngebotSHP!D7,PlanerSHP!$F$34=AngebotSHP!D7,PlanerSHP!$F$35=AngebotSHP!D7,PlanerSHP!$F$38=AngebotSHP!D7,PlanerSHP!$F$39=AngebotSHP!D7,PlanerSHP!$F$40=AngebotSHP!D7,PlanerSHP!$F$41=AngebotSHP!D7,PlanerSHP!$F$44=AngebotSHP!D7,PlanerSHP!$F$45=AngebotSHP!D7,PlanerSHP!$F$46=AngebotSHP!D7,PlanerSHP!$F$47=AngebotSHP!D7,PlanerSHP!$F$50=AngebotSHP!D7,PlanerSHP!$F$51=AngebotSHP!D7,PlanerSHP!$F$52=AngebotSHP!D7,PlanerSHP!$F$53=AngebotSHP!D7,PlanerSHP!$G$8=AngebotSHP!D7,PlanerSHP!$G$9=AngebotSHP!D7,PlanerSHP!$G$10=AngebotSHP!D7,PlanerSHP!$G$11=AngebotSHP!D7,PlanerSHP!$G$14=AngebotSHP!D7,PlanerSHP!$G$15=AngebotSHP!D7,PlanerSHP!$G$16=AngebotSHP!D7,PlanerSHP!$G$17=AngebotSHP!D7,PlanerSHP!$G$20=AngebotSHP!D7,PlanerSHP!$G$21=AngebotSHP!D7,PlanerSHP!$G$22=AngebotSHP!D7,PlanerSHP!$G$23=AngebotSHP!D7,PlanerSHP!$G$26=AngebotSHP!D7,PlanerSHP!$G$27=AngebotSHP!D7,PlanerSHP!$G$28=AngebotSHP!D7,PlanerSHP!$G$29=AngebotSHP!D7,PlanerSHP!$G$32=AngebotSHP!D7,PlanerSHP!$G$33=AngebotSHP!D7,PlanerSHP!$G$34=AngebotSHP!D7,PlanerSHP!$G$35=AngebotSHP!D7,PlanerSHP!$G$38=AngebotSHP!D7,PlanerSHP!$G$39=AngebotSHP!D7,PlanerSHP!$G$40=AngebotSHP!D7,PlanerSHP!$G$41=AngebotSHP!D7,PlanerSHP!$G$44=AngebotSHP!D7,PlanerSHP!$G$45=AngebotSHP!D7,PlanerSHP!$G$46=AngebotSHP!D7,PlanerSHP!$G$47=AngebotSHP!D7,PlanerSHP!$G$50=AngebotSHP!D7,PlanerSHP!$G$51=AngebotSHP!D7,PlanerSHP!$G$52=AngebotSHP!D7,PlanerSHP!$G$53=AngebotSHP!D7),"---'Bitte wählen' wählen!---",AngebotSHP!D7)</f>
        <v xml:space="preserve">WP3_03 Sprache bei besonderem Bildungsbedarf </v>
      </c>
      <c r="H7" s="271" t="str">
        <f>Angebotsplan!H7</f>
        <v>WP2_09</v>
      </c>
      <c r="I7" t="str">
        <f>Angebotsplan!I7</f>
        <v>Prävention und Förderung bei Beeinträchtigungen der Sprache und Kommunikation</v>
      </c>
      <c r="J7" t="str">
        <f>CONCATENATE(H7," ",I7)</f>
        <v>WP2_09 Prävention und Förderung bei Beeinträchtigungen der Sprache und Kommunikation</v>
      </c>
      <c r="K7" t="str">
        <f>IF(OR(PlanerSHP!$C$8=AngebotSHP!J7,PlanerSHP!$C$9=AngebotSHP!J7,PlanerSHP!$C$10=AngebotSHP!J7,PlanerSHP!$C$11=AngebotSHP!J7,PlanerSHP!$C$14=AngebotSHP!J7,PlanerSHP!$C$15=AngebotSHP!J7,PlanerSHP!$C$16=AngebotSHP!J7,PlanerSHP!$C$17=AngebotSHP!J7,PlanerSHP!$C$20=AngebotSHP!J7,PlanerSHP!$C$21=AngebotSHP!J7,PlanerSHP!$C$22=AngebotSHP!J7,PlanerSHP!$C$23=AngebotSHP!J7,PlanerSHP!$C$26=AngebotSHP!J7,PlanerSHP!$C$27=AngebotSHP!J7,PlanerSHP!$C$28=AngebotSHP!J7,PlanerSHP!$C$29=AngebotSHP!J7,PlanerSHP!$C$32=AngebotSHP!J7,PlanerSHP!$C$33=AngebotSHP!J7,PlanerSHP!$C$34=AngebotSHP!J7,PlanerSHP!$C$35=AngebotSHP!J7,PlanerSHP!$C$38=AngebotSHP!J7,PlanerSHP!$C$39=AngebotSHP!J7,PlanerSHP!$C$40=AngebotSHP!J7,PlanerSHP!$C$41=AngebotSHP!J7,PlanerSHP!$C$44=AngebotSHP!J7,PlanerSHP!$C$45=AngebotSHP!J7,PlanerSHP!$C$46=AngebotSHP!J7,PlanerSHP!$C$47=AngebotSHP!J7,PlanerSHP!$C$50=AngebotSHP!J7,PlanerSHP!$C$51=AngebotSHP!J7,PlanerSHP!$C$52=AngebotSHP!J7,PlanerSHP!$C$53=AngebotSHP!J7,PlanerSHP!$D$8=AngebotSHP!J7,PlanerSHP!$D$9=AngebotSHP!J7,PlanerSHP!$D$10=AngebotSHP!J7,PlanerSHP!$D$11=AngebotSHP!J7,PlanerSHP!$D$14=AngebotSHP!J7,PlanerSHP!$D$15=AngebotSHP!J7,PlanerSHP!$D$16=AngebotSHP!J7,PlanerSHP!$D$17=AngebotSHP!J7,PlanerSHP!$D$20=AngebotSHP!J7,PlanerSHP!$D$21=AngebotSHP!J7,PlanerSHP!$D$22=AngebotSHP!J7,PlanerSHP!$D$23=AngebotSHP!J7,PlanerSHP!$D$26=AngebotSHP!J7,PlanerSHP!$D$27=AngebotSHP!J7,PlanerSHP!$D$28=AngebotSHP!J7,PlanerSHP!$D$29=AngebotSHP!J7,PlanerSHP!$D$32=AngebotSHP!J7,PlanerSHP!$D$33=AngebotSHP!J7,PlanerSHP!$D$34=AngebotSHP!J7,PlanerSHP!$D$35=AngebotSHP!J7,PlanerSHP!$D$38=AngebotSHP!J7,PlanerSHP!$D$39=AngebotSHP!J7,PlanerSHP!$D$40=AngebotSHP!J7,PlanerSHP!$D$41=AngebotSHP!J7,PlanerSHP!$D$44=AngebotSHP!J7,PlanerSHP!$D$45=AngebotSHP!J7,PlanerSHP!$D$46=AngebotSHP!J7,PlanerSHP!$D$47=AngebotSHP!J7,PlanerSHP!$D$50=AngebotSHP!J7,PlanerSHP!$D$51=AngebotSHP!J7,PlanerSHP!$D$52=AngebotSHP!J7,PlanerSHP!$D$53=AngebotSHP!J7,PlanerSHP!$F$8=AngebotSHP!J7,PlanerSHP!$F$9=AngebotSHP!J7,PlanerSHP!$F$10=AngebotSHP!J7,PlanerSHP!$F$11=AngebotSHP!J7,PlanerSHP!$F$14=AngebotSHP!J7,PlanerSHP!$F$15=AngebotSHP!J7,PlanerSHP!$F$16=AngebotSHP!J7,PlanerSHP!$F$17=AngebotSHP!J7,PlanerSHP!$F$20=AngebotSHP!J7,PlanerSHP!$F$21=AngebotSHP!J7,PlanerSHP!$F$22=AngebotSHP!J7,PlanerSHP!$F$23=AngebotSHP!J7,PlanerSHP!$F$26=AngebotSHP!J7,PlanerSHP!$F$27=AngebotSHP!J7,PlanerSHP!$F$28=AngebotSHP!J7,PlanerSHP!$F$29=AngebotSHP!J7,PlanerSHP!$F$32=AngebotSHP!J7,PlanerSHP!$F$33=AngebotSHP!J7,PlanerSHP!$F$34=AngebotSHP!J7,PlanerSHP!$F$35=AngebotSHP!J7,PlanerSHP!$F$38=AngebotSHP!J7,PlanerSHP!$F$39=AngebotSHP!J7,PlanerSHP!$F$40=AngebotSHP!J7,PlanerSHP!$F$41=AngebotSHP!J7,PlanerSHP!$F$44=AngebotSHP!J7,PlanerSHP!$F$45=AngebotSHP!J7,PlanerSHP!$F$46=AngebotSHP!J7,PlanerSHP!$F$47=AngebotSHP!J7,PlanerSHP!$F$50=AngebotSHP!J7,PlanerSHP!$F$51=AngebotSHP!J7,PlanerSHP!$F$52=AngebotSHP!J7,PlanerSHP!$F$53=AngebotSHP!J7,PlanerSHP!$G$8=AngebotSHP!J7,PlanerSHP!$G$9=AngebotSHP!J7,PlanerSHP!$G$10=AngebotSHP!J7,PlanerSHP!$G$11=AngebotSHP!J7,PlanerSHP!$G$14=AngebotSHP!J7,PlanerSHP!$G$15=AngebotSHP!J7,PlanerSHP!$G$16=AngebotSHP!J7,PlanerSHP!$G$17=AngebotSHP!J7,PlanerSHP!$G$20=AngebotSHP!J7,PlanerSHP!$G$21=AngebotSHP!J7,PlanerSHP!$G$22=AngebotSHP!J7,PlanerSHP!$G$23=AngebotSHP!J7,PlanerSHP!$G$26=AngebotSHP!J7,PlanerSHP!$G$27=AngebotSHP!J7,PlanerSHP!$G$28=AngebotSHP!J7,PlanerSHP!$G$29=AngebotSHP!J7,PlanerSHP!$G$32=AngebotSHP!J7,PlanerSHP!$G$33=AngebotSHP!J7,PlanerSHP!$G$34=AngebotSHP!J7,PlanerSHP!$G$35=AngebotSHP!J7,PlanerSHP!$G$38=AngebotSHP!J7,PlanerSHP!$G$39=AngebotSHP!J7,PlanerSHP!$G$40=AngebotSHP!J7,PlanerSHP!$G$41=AngebotSHP!J7,PlanerSHP!$G$44=AngebotSHP!J7,PlanerSHP!$G$45=AngebotSHP!J7,PlanerSHP!$G$46=AngebotSHP!J7,PlanerSHP!$G$47=AngebotSHP!J7,PlanerSHP!$G$50=AngebotSHP!J7,PlanerSHP!$G$51=AngebotSHP!J7,PlanerSHP!$G$52=AngebotSHP!J7,PlanerSHP!$G$53=AngebotSHP!J7),"---'Bitte wählen' wählen!---",AngebotSHP!J7)</f>
        <v>WP2_09 Prävention und Förderung bei Beeinträchtigungen der Sprache und Kommunikation</v>
      </c>
      <c r="N7" s="271" t="str">
        <f>Angebotsplan!N7</f>
        <v>WP4_05.1</v>
      </c>
      <c r="O7" t="str">
        <f>Angebotsplan!O7</f>
        <v>Schul- und Organisationsentwicklung in heilpädagogischen Berufsfeldern I</v>
      </c>
      <c r="P7" t="str">
        <f t="shared" si="2"/>
        <v>WP4_05.1 Schul- und Organisationsentwicklung in heilpädagogischen Berufsfeldern I</v>
      </c>
      <c r="Q7" t="str">
        <f>IF(OR(PlanerSHP!$C$8=AngebotSHP!P7,PlanerSHP!$C$9=AngebotSHP!P7,PlanerSHP!$C$10=AngebotSHP!P7,PlanerSHP!$C$11=AngebotSHP!P7,PlanerSHP!$C$14=AngebotSHP!P7,PlanerSHP!$C$15=AngebotSHP!P7,PlanerSHP!$C$16=AngebotSHP!P7,PlanerSHP!$C$17=AngebotSHP!P7,PlanerSHP!$C$20=AngebotSHP!P7,PlanerSHP!$C$21=AngebotSHP!P7,PlanerSHP!$C$22=AngebotSHP!P7,PlanerSHP!$C$23=AngebotSHP!P7,PlanerSHP!$C$26=AngebotSHP!P7,PlanerSHP!$C$27=AngebotSHP!P7,PlanerSHP!$C$28=AngebotSHP!P7,PlanerSHP!$C$29=AngebotSHP!P7,PlanerSHP!$C$32=AngebotSHP!P7,PlanerSHP!$C$33=AngebotSHP!P7,PlanerSHP!$C$34=AngebotSHP!P7,PlanerSHP!$C$35=AngebotSHP!P7,PlanerSHP!$C$38=AngebotSHP!P7,PlanerSHP!$C$39=AngebotSHP!P7,PlanerSHP!$C$40=AngebotSHP!P7,PlanerSHP!$C$41=AngebotSHP!P7,PlanerSHP!$C$44=AngebotSHP!P7,PlanerSHP!$C$45=AngebotSHP!P7,PlanerSHP!$C$46=AngebotSHP!P7,PlanerSHP!$C$47=AngebotSHP!P7,PlanerSHP!$C$50=AngebotSHP!P7,PlanerSHP!$C$51=AngebotSHP!P7,PlanerSHP!$C$52=AngebotSHP!P7,PlanerSHP!$C$53=AngebotSHP!P7,PlanerSHP!$D$8=AngebotSHP!P7,PlanerSHP!$D$9=AngebotSHP!P7,PlanerSHP!$D$10=AngebotSHP!P7,PlanerSHP!$D$11=AngebotSHP!P7,PlanerSHP!$D$14=AngebotSHP!P7,PlanerSHP!$D$15=AngebotSHP!P7,PlanerSHP!$D$16=AngebotSHP!P7,PlanerSHP!$D$17=AngebotSHP!P7,PlanerSHP!$D$20=AngebotSHP!P7,PlanerSHP!$D$21=AngebotSHP!P7,PlanerSHP!$D$22=AngebotSHP!P7,PlanerSHP!$D$23=AngebotSHP!P7,PlanerSHP!$D$26=AngebotSHP!P7,PlanerSHP!$D$27=AngebotSHP!P7,PlanerSHP!$D$28=AngebotSHP!P7,PlanerSHP!$D$29=AngebotSHP!P7,PlanerSHP!$D$32=AngebotSHP!P7,PlanerSHP!$D$33=AngebotSHP!P7,PlanerSHP!$D$34=AngebotSHP!P7,PlanerSHP!$D$35=AngebotSHP!P7,PlanerSHP!$D$38=AngebotSHP!P7,PlanerSHP!$D$39=AngebotSHP!P7,PlanerSHP!$D$40=AngebotSHP!P7,PlanerSHP!$D$41=AngebotSHP!P7,PlanerSHP!$D$44=AngebotSHP!P7,PlanerSHP!$D$45=AngebotSHP!P7,PlanerSHP!$D$46=AngebotSHP!P7,PlanerSHP!$D$47=AngebotSHP!P7,PlanerSHP!$D$50=AngebotSHP!P7,PlanerSHP!$D$51=AngebotSHP!P7,PlanerSHP!$D$52=AngebotSHP!P7,PlanerSHP!$D$53=AngebotSHP!P7,PlanerSHP!$F$8=AngebotSHP!P7,PlanerSHP!$F$9=AngebotSHP!P7,PlanerSHP!$F$10=AngebotSHP!P7,PlanerSHP!$F$11=AngebotSHP!P7,PlanerSHP!$F$14=AngebotSHP!P7,PlanerSHP!$F$15=AngebotSHP!P7,PlanerSHP!$F$16=AngebotSHP!P7,PlanerSHP!$F$17=AngebotSHP!P7,PlanerSHP!$F$20=AngebotSHP!P7,PlanerSHP!$F$21=AngebotSHP!P7,PlanerSHP!$F$22=AngebotSHP!P7,PlanerSHP!$F$23=AngebotSHP!P7,PlanerSHP!$F$26=AngebotSHP!P7,PlanerSHP!$F$27=AngebotSHP!P7,PlanerSHP!$F$28=AngebotSHP!P7,PlanerSHP!$F$29=AngebotSHP!P7,PlanerSHP!$F$32=AngebotSHP!P7,PlanerSHP!$F$33=AngebotSHP!P7,PlanerSHP!$F$34=AngebotSHP!P7,PlanerSHP!$F$35=AngebotSHP!P7,PlanerSHP!$F$38=AngebotSHP!P7,PlanerSHP!$F$39=AngebotSHP!P7,PlanerSHP!$F$40=AngebotSHP!P7,PlanerSHP!$F$41=AngebotSHP!P7,PlanerSHP!$F$44=AngebotSHP!P7,PlanerSHP!$F$45=AngebotSHP!P7,PlanerSHP!$F$46=AngebotSHP!P7,PlanerSHP!$F$47=AngebotSHP!P7,PlanerSHP!$F$50=AngebotSHP!P7,PlanerSHP!$F$51=AngebotSHP!P7,PlanerSHP!$F$52=AngebotSHP!P7,PlanerSHP!$F$53=AngebotSHP!P7,PlanerSHP!$G$8=AngebotSHP!P7,PlanerSHP!$G$9=AngebotSHP!P7,PlanerSHP!$G$10=AngebotSHP!P7,PlanerSHP!$G$11=AngebotSHP!P7,PlanerSHP!$G$14=AngebotSHP!P7,PlanerSHP!$G$15=AngebotSHP!P7,PlanerSHP!$G$16=AngebotSHP!P7,PlanerSHP!$G$17=AngebotSHP!P7,PlanerSHP!$G$20=AngebotSHP!P7,PlanerSHP!$G$21=AngebotSHP!P7,PlanerSHP!$G$22=AngebotSHP!P7,PlanerSHP!$G$23=AngebotSHP!P7,PlanerSHP!$G$26=AngebotSHP!P7,PlanerSHP!$G$27=AngebotSHP!P7,PlanerSHP!$G$28=AngebotSHP!P7,PlanerSHP!$G$29=AngebotSHP!P7,PlanerSHP!$G$32=AngebotSHP!P7,PlanerSHP!$G$33=AngebotSHP!P7,PlanerSHP!$G$34=AngebotSHP!P7,PlanerSHP!$G$35=AngebotSHP!P7,PlanerSHP!$G$38=AngebotSHP!P7,PlanerSHP!$G$39=AngebotSHP!P7,PlanerSHP!$G$40=AngebotSHP!P7,PlanerSHP!$G$41=AngebotSHP!P7,PlanerSHP!$G$44=AngebotSHP!P7,PlanerSHP!$G$45=AngebotSHP!P7,PlanerSHP!$G$46=AngebotSHP!P7,PlanerSHP!$G$47=AngebotSHP!P7,PlanerSHP!$G$50=AngebotSHP!P7,PlanerSHP!$G$51=AngebotSHP!P7,PlanerSHP!$G$52=AngebotSHP!P7,PlanerSHP!$G$53=AngebotSHP!P7),"---'Bitte wählen' wählen!---",AngebotSHP!P7)</f>
        <v>WP4_05.1 Schul- und Organisationsentwicklung in heilpädagogischen Berufsfeldern I</v>
      </c>
      <c r="T7" s="271" t="str">
        <f>Angebotsplan!T7</f>
        <v>WP3_02</v>
      </c>
      <c r="U7" t="str">
        <f>Angebotsplan!U7</f>
        <v xml:space="preserve">Mathematik bei besonderem Bildungsbedarf </v>
      </c>
      <c r="V7" t="str">
        <f t="shared" si="3"/>
        <v xml:space="preserve">WP3_02 Mathematik bei besonderem Bildungsbedarf </v>
      </c>
      <c r="W7" t="str">
        <f>IF(OR(PlanerSHP!$C$8=AngebotSHP!V7,PlanerSHP!$C$9=AngebotSHP!V7,PlanerSHP!$C$10=AngebotSHP!V7,PlanerSHP!$C$11=AngebotSHP!V7,PlanerSHP!$C$14=AngebotSHP!V7,PlanerSHP!$C$15=AngebotSHP!V7,PlanerSHP!$C$16=AngebotSHP!V7,PlanerSHP!$C$17=AngebotSHP!V7,PlanerSHP!$C$20=AngebotSHP!V7,PlanerSHP!$C$21=AngebotSHP!V7,PlanerSHP!$C$22=AngebotSHP!V7,PlanerSHP!$C$23=AngebotSHP!V7,PlanerSHP!$C$26=AngebotSHP!V7,PlanerSHP!$C$27=AngebotSHP!V7,PlanerSHP!$C$28=AngebotSHP!V7,PlanerSHP!$C$29=AngebotSHP!V7,PlanerSHP!$C$32=AngebotSHP!V7,PlanerSHP!$C$33=AngebotSHP!V7,PlanerSHP!$C$34=AngebotSHP!V7,PlanerSHP!$C$35=AngebotSHP!V7,PlanerSHP!$C$38=AngebotSHP!V7,PlanerSHP!$C$39=AngebotSHP!V7,PlanerSHP!$C$40=AngebotSHP!V7,PlanerSHP!$C$41=AngebotSHP!V7,PlanerSHP!$C$44=AngebotSHP!V7,PlanerSHP!$C$45=AngebotSHP!V7,PlanerSHP!$C$46=AngebotSHP!V7,PlanerSHP!$C$47=AngebotSHP!V7,PlanerSHP!$C$50=AngebotSHP!V7,PlanerSHP!$C$51=AngebotSHP!V7,PlanerSHP!$C$52=AngebotSHP!V7,PlanerSHP!$C$53=AngebotSHP!V7,PlanerSHP!$D$8=AngebotSHP!V7,PlanerSHP!$D$9=AngebotSHP!V7,PlanerSHP!$D$10=AngebotSHP!V7,PlanerSHP!$D$11=AngebotSHP!V7,PlanerSHP!$D$14=AngebotSHP!V7,PlanerSHP!$D$15=AngebotSHP!V7,PlanerSHP!$D$16=AngebotSHP!V7,PlanerSHP!$D$17=AngebotSHP!V7,PlanerSHP!$D$20=AngebotSHP!V7,PlanerSHP!$D$21=AngebotSHP!V7,PlanerSHP!$D$22=AngebotSHP!V7,PlanerSHP!$D$23=AngebotSHP!V7,PlanerSHP!$D$26=AngebotSHP!V7,PlanerSHP!$D$27=AngebotSHP!V7,PlanerSHP!$D$28=AngebotSHP!V7,PlanerSHP!$D$29=AngebotSHP!V7,PlanerSHP!$D$32=AngebotSHP!V7,PlanerSHP!$D$33=AngebotSHP!V7,PlanerSHP!$D$34=AngebotSHP!V7,PlanerSHP!$D$35=AngebotSHP!V7,PlanerSHP!$D$38=AngebotSHP!V7,PlanerSHP!$D$39=AngebotSHP!V7,PlanerSHP!$D$40=AngebotSHP!V7,PlanerSHP!$D$41=AngebotSHP!V7,PlanerSHP!$D$44=AngebotSHP!V7,PlanerSHP!$D$45=AngebotSHP!V7,PlanerSHP!$D$46=AngebotSHP!V7,PlanerSHP!$D$47=AngebotSHP!V7,PlanerSHP!$D$50=AngebotSHP!V7,PlanerSHP!$D$51=AngebotSHP!V7,PlanerSHP!$D$52=AngebotSHP!V7,PlanerSHP!$D$53=AngebotSHP!V7,PlanerSHP!$F$8=AngebotSHP!V7,PlanerSHP!$F$9=AngebotSHP!V7,PlanerSHP!$F$10=AngebotSHP!V7,PlanerSHP!$F$11=AngebotSHP!V7,PlanerSHP!$F$14=AngebotSHP!V7,PlanerSHP!$F$15=AngebotSHP!V7,PlanerSHP!$F$16=AngebotSHP!V7,PlanerSHP!$F$17=AngebotSHP!V7,PlanerSHP!$F$20=AngebotSHP!V7,PlanerSHP!$F$21=AngebotSHP!V7,PlanerSHP!$F$22=AngebotSHP!V7,PlanerSHP!$F$23=AngebotSHP!V7,PlanerSHP!$F$26=AngebotSHP!V7,PlanerSHP!$F$27=AngebotSHP!V7,PlanerSHP!$F$28=AngebotSHP!V7,PlanerSHP!$F$29=AngebotSHP!V7,PlanerSHP!$F$32=AngebotSHP!V7,PlanerSHP!$F$33=AngebotSHP!V7,PlanerSHP!$F$34=AngebotSHP!V7,PlanerSHP!$F$35=AngebotSHP!V7,PlanerSHP!$F$38=AngebotSHP!V7,PlanerSHP!$F$39=AngebotSHP!V7,PlanerSHP!$F$40=AngebotSHP!V7,PlanerSHP!$F$41=AngebotSHP!V7,PlanerSHP!$F$44=AngebotSHP!V7,PlanerSHP!$F$45=AngebotSHP!V7,PlanerSHP!$F$46=AngebotSHP!V7,PlanerSHP!$F$47=AngebotSHP!V7,PlanerSHP!$F$50=AngebotSHP!V7,PlanerSHP!$F$51=AngebotSHP!V7,PlanerSHP!$F$52=AngebotSHP!V7,PlanerSHP!$F$53=AngebotSHP!V7,PlanerSHP!$G$8=AngebotSHP!V7,PlanerSHP!$G$9=AngebotSHP!V7,PlanerSHP!$G$10=AngebotSHP!V7,PlanerSHP!$G$11=AngebotSHP!V7,PlanerSHP!$G$14=AngebotSHP!V7,PlanerSHP!$G$15=AngebotSHP!V7,PlanerSHP!$G$16=AngebotSHP!V7,PlanerSHP!$G$17=AngebotSHP!V7,PlanerSHP!$G$20=AngebotSHP!V7,PlanerSHP!$G$21=AngebotSHP!V7,PlanerSHP!$G$22=AngebotSHP!V7,PlanerSHP!$G$23=AngebotSHP!V7,PlanerSHP!$G$26=AngebotSHP!V7,PlanerSHP!$G$27=AngebotSHP!V7,PlanerSHP!$G$28=AngebotSHP!V7,PlanerSHP!$G$29=AngebotSHP!V7,PlanerSHP!$G$32=AngebotSHP!V7,PlanerSHP!$G$33=AngebotSHP!V7,PlanerSHP!$G$34=AngebotSHP!V7,PlanerSHP!$G$35=AngebotSHP!V7,PlanerSHP!$G$38=AngebotSHP!V7,PlanerSHP!$G$39=AngebotSHP!V7,PlanerSHP!$G$40=AngebotSHP!V7,PlanerSHP!$G$41=AngebotSHP!V7,PlanerSHP!$G$44=AngebotSHP!V7,PlanerSHP!$G$45=AngebotSHP!V7,PlanerSHP!$G$46=AngebotSHP!V7,PlanerSHP!$G$47=AngebotSHP!V7,PlanerSHP!$G$50=AngebotSHP!V7,PlanerSHP!$G$51=AngebotSHP!V7,PlanerSHP!$G$52=AngebotSHP!V7,PlanerSHP!$G$53=AngebotSHP!V7),"---'Bitte wählen' wählen!---",AngebotSHP!V7)</f>
        <v xml:space="preserve">WP3_02 Mathematik bei besonderem Bildungsbedarf </v>
      </c>
    </row>
    <row r="8" spans="1:23" x14ac:dyDescent="0.35">
      <c r="A8" s="358">
        <f>Angebotsplan!A9</f>
        <v>0</v>
      </c>
      <c r="H8" s="271" t="str">
        <f>Angebotsplan!H8</f>
        <v>WP3_02</v>
      </c>
      <c r="I8" t="str">
        <f>Angebotsplan!I8</f>
        <v xml:space="preserve">Mathematik bei besonderem Bildungsbedarf </v>
      </c>
      <c r="J8" t="str">
        <f t="shared" si="1"/>
        <v xml:space="preserve">WP3_02 Mathematik bei besonderem Bildungsbedarf </v>
      </c>
      <c r="K8" t="str">
        <f>IF(OR(PlanerSHP!$C$8=AngebotSHP!J8,PlanerSHP!$C$9=AngebotSHP!J8,PlanerSHP!$C$10=AngebotSHP!J8,PlanerSHP!$C$11=AngebotSHP!J8,PlanerSHP!$C$14=AngebotSHP!J8,PlanerSHP!$C$15=AngebotSHP!J8,PlanerSHP!$C$16=AngebotSHP!J8,PlanerSHP!$C$17=AngebotSHP!J8,PlanerSHP!$C$20=AngebotSHP!J8,PlanerSHP!$C$21=AngebotSHP!J8,PlanerSHP!$C$22=AngebotSHP!J8,PlanerSHP!$C$23=AngebotSHP!J8,PlanerSHP!$C$26=AngebotSHP!J8,PlanerSHP!$C$27=AngebotSHP!J8,PlanerSHP!$C$28=AngebotSHP!J8,PlanerSHP!$C$29=AngebotSHP!J8,PlanerSHP!$C$32=AngebotSHP!J8,PlanerSHP!$C$33=AngebotSHP!J8,PlanerSHP!$C$34=AngebotSHP!J8,PlanerSHP!$C$35=AngebotSHP!J8,PlanerSHP!$C$38=AngebotSHP!J8,PlanerSHP!$C$39=AngebotSHP!J8,PlanerSHP!$C$40=AngebotSHP!J8,PlanerSHP!$C$41=AngebotSHP!J8,PlanerSHP!$C$44=AngebotSHP!J8,PlanerSHP!$C$45=AngebotSHP!J8,PlanerSHP!$C$46=AngebotSHP!J8,PlanerSHP!$C$47=AngebotSHP!J8,PlanerSHP!$C$50=AngebotSHP!J8,PlanerSHP!$C$51=AngebotSHP!J8,PlanerSHP!$C$52=AngebotSHP!J8,PlanerSHP!$C$53=AngebotSHP!J8,PlanerSHP!$D$8=AngebotSHP!J8,PlanerSHP!$D$9=AngebotSHP!J8,PlanerSHP!$D$10=AngebotSHP!J8,PlanerSHP!$D$11=AngebotSHP!J8,PlanerSHP!$D$14=AngebotSHP!J8,PlanerSHP!$D$15=AngebotSHP!J8,PlanerSHP!$D$16=AngebotSHP!J8,PlanerSHP!$D$17=AngebotSHP!J8,PlanerSHP!$D$20=AngebotSHP!J8,PlanerSHP!$D$21=AngebotSHP!J8,PlanerSHP!$D$22=AngebotSHP!J8,PlanerSHP!$D$23=AngebotSHP!J8,PlanerSHP!$D$26=AngebotSHP!J8,PlanerSHP!$D$27=AngebotSHP!J8,PlanerSHP!$D$28=AngebotSHP!J8,PlanerSHP!$D$29=AngebotSHP!J8,PlanerSHP!$D$32=AngebotSHP!J8,PlanerSHP!$D$33=AngebotSHP!J8,PlanerSHP!$D$34=AngebotSHP!J8,PlanerSHP!$D$35=AngebotSHP!J8,PlanerSHP!$D$38=AngebotSHP!J8,PlanerSHP!$D$39=AngebotSHP!J8,PlanerSHP!$D$40=AngebotSHP!J8,PlanerSHP!$D$41=AngebotSHP!J8,PlanerSHP!$D$44=AngebotSHP!J8,PlanerSHP!$D$45=AngebotSHP!J8,PlanerSHP!$D$46=AngebotSHP!J8,PlanerSHP!$D$47=AngebotSHP!J8,PlanerSHP!$D$50=AngebotSHP!J8,PlanerSHP!$D$51=AngebotSHP!J8,PlanerSHP!$D$52=AngebotSHP!J8,PlanerSHP!$D$53=AngebotSHP!J8,PlanerSHP!$F$8=AngebotSHP!J8,PlanerSHP!$F$9=AngebotSHP!J8,PlanerSHP!$F$10=AngebotSHP!J8,PlanerSHP!$F$11=AngebotSHP!J8,PlanerSHP!$F$14=AngebotSHP!J8,PlanerSHP!$F$15=AngebotSHP!J8,PlanerSHP!$F$16=AngebotSHP!J8,PlanerSHP!$F$17=AngebotSHP!J8,PlanerSHP!$F$20=AngebotSHP!J8,PlanerSHP!$F$21=AngebotSHP!J8,PlanerSHP!$F$22=AngebotSHP!J8,PlanerSHP!$F$23=AngebotSHP!J8,PlanerSHP!$F$26=AngebotSHP!J8,PlanerSHP!$F$27=AngebotSHP!J8,PlanerSHP!$F$28=AngebotSHP!J8,PlanerSHP!$F$29=AngebotSHP!J8,PlanerSHP!$F$32=AngebotSHP!J8,PlanerSHP!$F$33=AngebotSHP!J8,PlanerSHP!$F$34=AngebotSHP!J8,PlanerSHP!$F$35=AngebotSHP!J8,PlanerSHP!$F$38=AngebotSHP!J8,PlanerSHP!$F$39=AngebotSHP!J8,PlanerSHP!$F$40=AngebotSHP!J8,PlanerSHP!$F$41=AngebotSHP!J8,PlanerSHP!$F$44=AngebotSHP!J8,PlanerSHP!$F$45=AngebotSHP!J8,PlanerSHP!$F$46=AngebotSHP!J8,PlanerSHP!$F$47=AngebotSHP!J8,PlanerSHP!$F$50=AngebotSHP!J8,PlanerSHP!$F$51=AngebotSHP!J8,PlanerSHP!$F$52=AngebotSHP!J8,PlanerSHP!$F$53=AngebotSHP!J8,PlanerSHP!$G$8=AngebotSHP!J8,PlanerSHP!$G$9=AngebotSHP!J8,PlanerSHP!$G$10=AngebotSHP!J8,PlanerSHP!$G$11=AngebotSHP!J8,PlanerSHP!$G$14=AngebotSHP!J8,PlanerSHP!$G$15=AngebotSHP!J8,PlanerSHP!$G$16=AngebotSHP!J8,PlanerSHP!$G$17=AngebotSHP!J8,PlanerSHP!$G$20=AngebotSHP!J8,PlanerSHP!$G$21=AngebotSHP!J8,PlanerSHP!$G$22=AngebotSHP!J8,PlanerSHP!$G$23=AngebotSHP!J8,PlanerSHP!$G$26=AngebotSHP!J8,PlanerSHP!$G$27=AngebotSHP!J8,PlanerSHP!$G$28=AngebotSHP!J8,PlanerSHP!$G$29=AngebotSHP!J8,PlanerSHP!$G$32=AngebotSHP!J8,PlanerSHP!$G$33=AngebotSHP!J8,PlanerSHP!$G$34=AngebotSHP!J8,PlanerSHP!$G$35=AngebotSHP!J8,PlanerSHP!$G$38=AngebotSHP!J8,PlanerSHP!$G$39=AngebotSHP!J8,PlanerSHP!$G$40=AngebotSHP!J8,PlanerSHP!$G$41=AngebotSHP!J8,PlanerSHP!$G$44=AngebotSHP!J8,PlanerSHP!$G$45=AngebotSHP!J8,PlanerSHP!$G$46=AngebotSHP!J8,PlanerSHP!$G$47=AngebotSHP!J8,PlanerSHP!$G$50=AngebotSHP!J8,PlanerSHP!$G$51=AngebotSHP!J8,PlanerSHP!$G$52=AngebotSHP!J8,PlanerSHP!$G$53=AngebotSHP!J8),"---'Bitte wählen' wählen!---",AngebotSHP!J8)</f>
        <v xml:space="preserve">WP3_02 Mathematik bei besonderem Bildungsbedarf </v>
      </c>
      <c r="N8" s="417"/>
      <c r="O8" s="5"/>
      <c r="P8" s="5"/>
      <c r="Q8" s="5"/>
      <c r="R8" s="5"/>
      <c r="S8" s="5"/>
      <c r="V8" t="str">
        <f t="shared" si="3"/>
        <v xml:space="preserve"> </v>
      </c>
      <c r="W8" t="str">
        <f>IF(OR(PlanerSHP!$C$8=AngebotSHP!V8,PlanerSHP!$C$9=AngebotSHP!V8,PlanerSHP!$C$10=AngebotSHP!V8,PlanerSHP!$C$11=AngebotSHP!V8,PlanerSHP!$C$14=AngebotSHP!V8,PlanerSHP!$C$15=AngebotSHP!V8,PlanerSHP!$C$16=AngebotSHP!V8,PlanerSHP!$C$17=AngebotSHP!V8,PlanerSHP!$C$20=AngebotSHP!V8,PlanerSHP!$C$21=AngebotSHP!V8,PlanerSHP!$C$22=AngebotSHP!V8,PlanerSHP!$C$23=AngebotSHP!V8,PlanerSHP!$C$26=AngebotSHP!V8,PlanerSHP!$C$27=AngebotSHP!V8,PlanerSHP!$C$28=AngebotSHP!V8,PlanerSHP!$C$29=AngebotSHP!V8,PlanerSHP!$C$32=AngebotSHP!V8,PlanerSHP!$C$33=AngebotSHP!V8,PlanerSHP!$C$34=AngebotSHP!V8,PlanerSHP!$C$35=AngebotSHP!V8,PlanerSHP!$C$38=AngebotSHP!V8,PlanerSHP!$C$39=AngebotSHP!V8,PlanerSHP!$C$40=AngebotSHP!V8,PlanerSHP!$C$41=AngebotSHP!V8,PlanerSHP!$C$44=AngebotSHP!V8,PlanerSHP!$C$45=AngebotSHP!V8,PlanerSHP!$C$46=AngebotSHP!V8,PlanerSHP!$C$47=AngebotSHP!V8,PlanerSHP!$C$50=AngebotSHP!V8,PlanerSHP!$C$51=AngebotSHP!V8,PlanerSHP!$C$52=AngebotSHP!V8,PlanerSHP!$C$53=AngebotSHP!V8,PlanerSHP!$D$8=AngebotSHP!V8,PlanerSHP!$D$9=AngebotSHP!V8,PlanerSHP!$D$10=AngebotSHP!V8,PlanerSHP!$D$11=AngebotSHP!V8,PlanerSHP!$D$14=AngebotSHP!V8,PlanerSHP!$D$15=AngebotSHP!V8,PlanerSHP!$D$16=AngebotSHP!V8,PlanerSHP!$D$17=AngebotSHP!V8,PlanerSHP!$D$20=AngebotSHP!V8,PlanerSHP!$D$21=AngebotSHP!V8,PlanerSHP!$D$22=AngebotSHP!V8,PlanerSHP!$D$23=AngebotSHP!V8,PlanerSHP!$D$26=AngebotSHP!V8,PlanerSHP!$D$27=AngebotSHP!V8,PlanerSHP!$D$28=AngebotSHP!V8,PlanerSHP!$D$29=AngebotSHP!V8,PlanerSHP!$D$32=AngebotSHP!V8,PlanerSHP!$D$33=AngebotSHP!V8,PlanerSHP!$D$34=AngebotSHP!V8,PlanerSHP!$D$35=AngebotSHP!V8,PlanerSHP!$D$38=AngebotSHP!V8,PlanerSHP!$D$39=AngebotSHP!V8,PlanerSHP!$D$40=AngebotSHP!V8,PlanerSHP!$D$41=AngebotSHP!V8,PlanerSHP!$D$44=AngebotSHP!V8,PlanerSHP!$D$45=AngebotSHP!V8,PlanerSHP!$D$46=AngebotSHP!V8,PlanerSHP!$D$47=AngebotSHP!V8,PlanerSHP!$D$50=AngebotSHP!V8,PlanerSHP!$D$51=AngebotSHP!V8,PlanerSHP!$D$52=AngebotSHP!V8,PlanerSHP!$D$53=AngebotSHP!V8,PlanerSHP!$F$8=AngebotSHP!V8,PlanerSHP!$F$9=AngebotSHP!V8,PlanerSHP!$F$10=AngebotSHP!V8,PlanerSHP!$F$11=AngebotSHP!V8,PlanerSHP!$F$14=AngebotSHP!V8,PlanerSHP!$F$15=AngebotSHP!V8,PlanerSHP!$F$16=AngebotSHP!V8,PlanerSHP!$F$17=AngebotSHP!V8,PlanerSHP!$F$20=AngebotSHP!V8,PlanerSHP!$F$21=AngebotSHP!V8,PlanerSHP!$F$22=AngebotSHP!V8,PlanerSHP!$F$23=AngebotSHP!V8,PlanerSHP!$F$26=AngebotSHP!V8,PlanerSHP!$F$27=AngebotSHP!V8,PlanerSHP!$F$28=AngebotSHP!V8,PlanerSHP!$F$29=AngebotSHP!V8,PlanerSHP!$F$32=AngebotSHP!V8,PlanerSHP!$F$33=AngebotSHP!V8,PlanerSHP!$F$34=AngebotSHP!V8,PlanerSHP!$F$35=AngebotSHP!V8,PlanerSHP!$F$38=AngebotSHP!V8,PlanerSHP!$F$39=AngebotSHP!V8,PlanerSHP!$F$40=AngebotSHP!V8,PlanerSHP!$F$41=AngebotSHP!V8,PlanerSHP!$F$44=AngebotSHP!V8,PlanerSHP!$F$45=AngebotSHP!V8,PlanerSHP!$F$46=AngebotSHP!V8,PlanerSHP!$F$47=AngebotSHP!V8,PlanerSHP!$F$50=AngebotSHP!V8,PlanerSHP!$F$51=AngebotSHP!V8,PlanerSHP!$F$52=AngebotSHP!V8,PlanerSHP!$F$53=AngebotSHP!V8,PlanerSHP!$G$8=AngebotSHP!V8,PlanerSHP!$G$9=AngebotSHP!V8,PlanerSHP!$G$10=AngebotSHP!V8,PlanerSHP!$G$11=AngebotSHP!V8,PlanerSHP!$G$14=AngebotSHP!V8,PlanerSHP!$G$15=AngebotSHP!V8,PlanerSHP!$G$16=AngebotSHP!V8,PlanerSHP!$G$17=AngebotSHP!V8,PlanerSHP!$G$20=AngebotSHP!V8,PlanerSHP!$G$21=AngebotSHP!V8,PlanerSHP!$G$22=AngebotSHP!V8,PlanerSHP!$G$23=AngebotSHP!V8,PlanerSHP!$G$26=AngebotSHP!V8,PlanerSHP!$G$27=AngebotSHP!V8,PlanerSHP!$G$28=AngebotSHP!V8,PlanerSHP!$G$29=AngebotSHP!V8,PlanerSHP!$G$32=AngebotSHP!V8,PlanerSHP!$G$33=AngebotSHP!V8,PlanerSHP!$G$34=AngebotSHP!V8,PlanerSHP!$G$35=AngebotSHP!V8,PlanerSHP!$G$38=AngebotSHP!V8,PlanerSHP!$G$39=AngebotSHP!V8,PlanerSHP!$G$40=AngebotSHP!V8,PlanerSHP!$G$41=AngebotSHP!V8,PlanerSHP!$G$44=AngebotSHP!V8,PlanerSHP!$G$45=AngebotSHP!V8,PlanerSHP!$G$46=AngebotSHP!V8,PlanerSHP!$G$47=AngebotSHP!V8,PlanerSHP!$G$50=AngebotSHP!V8,PlanerSHP!$G$51=AngebotSHP!V8,PlanerSHP!$G$52=AngebotSHP!V8,PlanerSHP!$G$53=AngebotSHP!V8),"---'Bitte wählen' wählen!---",AngebotSHP!V8)</f>
        <v xml:space="preserve"> </v>
      </c>
    </row>
    <row r="9" spans="1:23" x14ac:dyDescent="0.35">
      <c r="V9" t="str">
        <f t="shared" si="3"/>
        <v xml:space="preserve"> </v>
      </c>
      <c r="W9" t="str">
        <f>IF(OR(PlanerSHP!$C$8=AngebotSHP!V9,PlanerSHP!$C$9=AngebotSHP!V9,PlanerSHP!$C$10=AngebotSHP!V9,PlanerSHP!$C$11=AngebotSHP!V9,PlanerSHP!$C$14=AngebotSHP!V9,PlanerSHP!$C$15=AngebotSHP!V9,PlanerSHP!$C$16=AngebotSHP!V9,PlanerSHP!$C$17=AngebotSHP!V9,PlanerSHP!$C$20=AngebotSHP!V9,PlanerSHP!$C$21=AngebotSHP!V9,PlanerSHP!$C$22=AngebotSHP!V9,PlanerSHP!$C$23=AngebotSHP!V9,PlanerSHP!$C$26=AngebotSHP!V9,PlanerSHP!$C$27=AngebotSHP!V9,PlanerSHP!$C$28=AngebotSHP!V9,PlanerSHP!$C$29=AngebotSHP!V9,PlanerSHP!$C$32=AngebotSHP!V9,PlanerSHP!$C$33=AngebotSHP!V9,PlanerSHP!$C$34=AngebotSHP!V9,PlanerSHP!$C$35=AngebotSHP!V9,PlanerSHP!$C$38=AngebotSHP!V9,PlanerSHP!$C$39=AngebotSHP!V9,PlanerSHP!$C$40=AngebotSHP!V9,PlanerSHP!$C$41=AngebotSHP!V9,PlanerSHP!$C$44=AngebotSHP!V9,PlanerSHP!$C$45=AngebotSHP!V9,PlanerSHP!$C$46=AngebotSHP!V9,PlanerSHP!$C$47=AngebotSHP!V9,PlanerSHP!$C$50=AngebotSHP!V9,PlanerSHP!$C$51=AngebotSHP!V9,PlanerSHP!$C$52=AngebotSHP!V9,PlanerSHP!$C$53=AngebotSHP!V9,PlanerSHP!$D$8=AngebotSHP!V9,PlanerSHP!$D$9=AngebotSHP!V9,PlanerSHP!$D$10=AngebotSHP!V9,PlanerSHP!$D$11=AngebotSHP!V9,PlanerSHP!$D$14=AngebotSHP!V9,PlanerSHP!$D$15=AngebotSHP!V9,PlanerSHP!$D$16=AngebotSHP!V9,PlanerSHP!$D$17=AngebotSHP!V9,PlanerSHP!$D$20=AngebotSHP!V9,PlanerSHP!$D$21=AngebotSHP!V9,PlanerSHP!$D$22=AngebotSHP!V9,PlanerSHP!$D$23=AngebotSHP!V9,PlanerSHP!$D$26=AngebotSHP!V9,PlanerSHP!$D$27=AngebotSHP!V9,PlanerSHP!$D$28=AngebotSHP!V9,PlanerSHP!$D$29=AngebotSHP!V9,PlanerSHP!$D$32=AngebotSHP!V9,PlanerSHP!$D$33=AngebotSHP!V9,PlanerSHP!$D$34=AngebotSHP!V9,PlanerSHP!$D$35=AngebotSHP!V9,PlanerSHP!$D$38=AngebotSHP!V9,PlanerSHP!$D$39=AngebotSHP!V9,PlanerSHP!$D$40=AngebotSHP!V9,PlanerSHP!$D$41=AngebotSHP!V9,PlanerSHP!$D$44=AngebotSHP!V9,PlanerSHP!$D$45=AngebotSHP!V9,PlanerSHP!$D$46=AngebotSHP!V9,PlanerSHP!$D$47=AngebotSHP!V9,PlanerSHP!$D$50=AngebotSHP!V9,PlanerSHP!$D$51=AngebotSHP!V9,PlanerSHP!$D$52=AngebotSHP!V9,PlanerSHP!$D$53=AngebotSHP!V9,PlanerSHP!$F$8=AngebotSHP!V9,PlanerSHP!$F$9=AngebotSHP!V9,PlanerSHP!$F$10=AngebotSHP!V9,PlanerSHP!$F$11=AngebotSHP!V9,PlanerSHP!$F$14=AngebotSHP!V9,PlanerSHP!$F$15=AngebotSHP!V9,PlanerSHP!$F$16=AngebotSHP!V9,PlanerSHP!$F$17=AngebotSHP!V9,PlanerSHP!$F$20=AngebotSHP!V9,PlanerSHP!$F$21=AngebotSHP!V9,PlanerSHP!$F$22=AngebotSHP!V9,PlanerSHP!$F$23=AngebotSHP!V9,PlanerSHP!$F$26=AngebotSHP!V9,PlanerSHP!$F$27=AngebotSHP!V9,PlanerSHP!$F$28=AngebotSHP!V9,PlanerSHP!$F$29=AngebotSHP!V9,PlanerSHP!$F$32=AngebotSHP!V9,PlanerSHP!$F$33=AngebotSHP!V9,PlanerSHP!$F$34=AngebotSHP!V9,PlanerSHP!$F$35=AngebotSHP!V9,PlanerSHP!$F$38=AngebotSHP!V9,PlanerSHP!$F$39=AngebotSHP!V9,PlanerSHP!$F$40=AngebotSHP!V9,PlanerSHP!$F$41=AngebotSHP!V9,PlanerSHP!$F$44=AngebotSHP!V9,PlanerSHP!$F$45=AngebotSHP!V9,PlanerSHP!$F$46=AngebotSHP!V9,PlanerSHP!$F$47=AngebotSHP!V9,PlanerSHP!$F$50=AngebotSHP!V9,PlanerSHP!$F$51=AngebotSHP!V9,PlanerSHP!$F$52=AngebotSHP!V9,PlanerSHP!$F$53=AngebotSHP!V9,PlanerSHP!$G$8=AngebotSHP!V9,PlanerSHP!$G$9=AngebotSHP!V9,PlanerSHP!$G$10=AngebotSHP!V9,PlanerSHP!$G$11=AngebotSHP!V9,PlanerSHP!$G$14=AngebotSHP!V9,PlanerSHP!$G$15=AngebotSHP!V9,PlanerSHP!$G$16=AngebotSHP!V9,PlanerSHP!$G$17=AngebotSHP!V9,PlanerSHP!$G$20=AngebotSHP!V9,PlanerSHP!$G$21=AngebotSHP!V9,PlanerSHP!$G$22=AngebotSHP!V9,PlanerSHP!$G$23=AngebotSHP!V9,PlanerSHP!$G$26=AngebotSHP!V9,PlanerSHP!$G$27=AngebotSHP!V9,PlanerSHP!$G$28=AngebotSHP!V9,PlanerSHP!$G$29=AngebotSHP!V9,PlanerSHP!$G$32=AngebotSHP!V9,PlanerSHP!$G$33=AngebotSHP!V9,PlanerSHP!$G$34=AngebotSHP!V9,PlanerSHP!$G$35=AngebotSHP!V9,PlanerSHP!$G$38=AngebotSHP!V9,PlanerSHP!$G$39=AngebotSHP!V9,PlanerSHP!$G$40=AngebotSHP!V9,PlanerSHP!$G$41=AngebotSHP!V9,PlanerSHP!$G$44=AngebotSHP!V9,PlanerSHP!$G$45=AngebotSHP!V9,PlanerSHP!$G$46=AngebotSHP!V9,PlanerSHP!$G$47=AngebotSHP!V9,PlanerSHP!$G$50=AngebotSHP!V9,PlanerSHP!$G$51=AngebotSHP!V9,PlanerSHP!$G$52=AngebotSHP!V9,PlanerSHP!$G$53=AngebotSHP!V9),"---'Bitte wählen' wählen!---",AngebotSHP!V9)</f>
        <v xml:space="preserve"> </v>
      </c>
    </row>
    <row r="10" spans="1:23" x14ac:dyDescent="0.35">
      <c r="V10" t="str">
        <f t="shared" si="3"/>
        <v xml:space="preserve"> </v>
      </c>
      <c r="W10" t="str">
        <f>IF(OR(PlanerSHP!$C$8=AngebotSHP!V10,PlanerSHP!$C$9=AngebotSHP!V10,PlanerSHP!$C$10=AngebotSHP!V10,PlanerSHP!$C$11=AngebotSHP!V10,PlanerSHP!$C$14=AngebotSHP!V10,PlanerSHP!$C$15=AngebotSHP!V10,PlanerSHP!$C$16=AngebotSHP!V10,PlanerSHP!$C$17=AngebotSHP!V10,PlanerSHP!$C$20=AngebotSHP!V10,PlanerSHP!$C$21=AngebotSHP!V10,PlanerSHP!$C$22=AngebotSHP!V10,PlanerSHP!$C$23=AngebotSHP!V10,PlanerSHP!$C$26=AngebotSHP!V10,PlanerSHP!$C$27=AngebotSHP!V10,PlanerSHP!$C$28=AngebotSHP!V10,PlanerSHP!$C$29=AngebotSHP!V10,PlanerSHP!$C$32=AngebotSHP!V10,PlanerSHP!$C$33=AngebotSHP!V10,PlanerSHP!$C$34=AngebotSHP!V10,PlanerSHP!$C$35=AngebotSHP!V10,PlanerSHP!$C$38=AngebotSHP!V10,PlanerSHP!$C$39=AngebotSHP!V10,PlanerSHP!$C$40=AngebotSHP!V10,PlanerSHP!$C$41=AngebotSHP!V10,PlanerSHP!$C$44=AngebotSHP!V10,PlanerSHP!$C$45=AngebotSHP!V10,PlanerSHP!$C$46=AngebotSHP!V10,PlanerSHP!$C$47=AngebotSHP!V10,PlanerSHP!$C$50=AngebotSHP!V10,PlanerSHP!$C$51=AngebotSHP!V10,PlanerSHP!$C$52=AngebotSHP!V10,PlanerSHP!$C$53=AngebotSHP!V10,PlanerSHP!$D$8=AngebotSHP!V10,PlanerSHP!$D$9=AngebotSHP!V10,PlanerSHP!$D$10=AngebotSHP!V10,PlanerSHP!$D$11=AngebotSHP!V10,PlanerSHP!$D$14=AngebotSHP!V10,PlanerSHP!$D$15=AngebotSHP!V10,PlanerSHP!$D$16=AngebotSHP!V10,PlanerSHP!$D$17=AngebotSHP!V10,PlanerSHP!$D$20=AngebotSHP!V10,PlanerSHP!$D$21=AngebotSHP!V10,PlanerSHP!$D$22=AngebotSHP!V10,PlanerSHP!$D$23=AngebotSHP!V10,PlanerSHP!$D$26=AngebotSHP!V10,PlanerSHP!$D$27=AngebotSHP!V10,PlanerSHP!$D$28=AngebotSHP!V10,PlanerSHP!$D$29=AngebotSHP!V10,PlanerSHP!$D$32=AngebotSHP!V10,PlanerSHP!$D$33=AngebotSHP!V10,PlanerSHP!$D$34=AngebotSHP!V10,PlanerSHP!$D$35=AngebotSHP!V10,PlanerSHP!$D$38=AngebotSHP!V10,PlanerSHP!$D$39=AngebotSHP!V10,PlanerSHP!$D$40=AngebotSHP!V10,PlanerSHP!$D$41=AngebotSHP!V10,PlanerSHP!$D$44=AngebotSHP!V10,PlanerSHP!$D$45=AngebotSHP!V10,PlanerSHP!$D$46=AngebotSHP!V10,PlanerSHP!$D$47=AngebotSHP!V10,PlanerSHP!$D$50=AngebotSHP!V10,PlanerSHP!$D$51=AngebotSHP!V10,PlanerSHP!$D$52=AngebotSHP!V10,PlanerSHP!$D$53=AngebotSHP!V10,PlanerSHP!$F$8=AngebotSHP!V10,PlanerSHP!$F$9=AngebotSHP!V10,PlanerSHP!$F$10=AngebotSHP!V10,PlanerSHP!$F$11=AngebotSHP!V10,PlanerSHP!$F$14=AngebotSHP!V10,PlanerSHP!$F$15=AngebotSHP!V10,PlanerSHP!$F$16=AngebotSHP!V10,PlanerSHP!$F$17=AngebotSHP!V10,PlanerSHP!$F$20=AngebotSHP!V10,PlanerSHP!$F$21=AngebotSHP!V10,PlanerSHP!$F$22=AngebotSHP!V10,PlanerSHP!$F$23=AngebotSHP!V10,PlanerSHP!$F$26=AngebotSHP!V10,PlanerSHP!$F$27=AngebotSHP!V10,PlanerSHP!$F$28=AngebotSHP!V10,PlanerSHP!$F$29=AngebotSHP!V10,PlanerSHP!$F$32=AngebotSHP!V10,PlanerSHP!$F$33=AngebotSHP!V10,PlanerSHP!$F$34=AngebotSHP!V10,PlanerSHP!$F$35=AngebotSHP!V10,PlanerSHP!$F$38=AngebotSHP!V10,PlanerSHP!$F$39=AngebotSHP!V10,PlanerSHP!$F$40=AngebotSHP!V10,PlanerSHP!$F$41=AngebotSHP!V10,PlanerSHP!$F$44=AngebotSHP!V10,PlanerSHP!$F$45=AngebotSHP!V10,PlanerSHP!$F$46=AngebotSHP!V10,PlanerSHP!$F$47=AngebotSHP!V10,PlanerSHP!$F$50=AngebotSHP!V10,PlanerSHP!$F$51=AngebotSHP!V10,PlanerSHP!$F$52=AngebotSHP!V10,PlanerSHP!$F$53=AngebotSHP!V10,PlanerSHP!$G$8=AngebotSHP!V10,PlanerSHP!$G$9=AngebotSHP!V10,PlanerSHP!$G$10=AngebotSHP!V10,PlanerSHP!$G$11=AngebotSHP!V10,PlanerSHP!$G$14=AngebotSHP!V10,PlanerSHP!$G$15=AngebotSHP!V10,PlanerSHP!$G$16=AngebotSHP!V10,PlanerSHP!$G$17=AngebotSHP!V10,PlanerSHP!$G$20=AngebotSHP!V10,PlanerSHP!$G$21=AngebotSHP!V10,PlanerSHP!$G$22=AngebotSHP!V10,PlanerSHP!$G$23=AngebotSHP!V10,PlanerSHP!$G$26=AngebotSHP!V10,PlanerSHP!$G$27=AngebotSHP!V10,PlanerSHP!$G$28=AngebotSHP!V10,PlanerSHP!$G$29=AngebotSHP!V10,PlanerSHP!$G$32=AngebotSHP!V10,PlanerSHP!$G$33=AngebotSHP!V10,PlanerSHP!$G$34=AngebotSHP!V10,PlanerSHP!$G$35=AngebotSHP!V10,PlanerSHP!$G$38=AngebotSHP!V10,PlanerSHP!$G$39=AngebotSHP!V10,PlanerSHP!$G$40=AngebotSHP!V10,PlanerSHP!$G$41=AngebotSHP!V10,PlanerSHP!$G$44=AngebotSHP!V10,PlanerSHP!$G$45=AngebotSHP!V10,PlanerSHP!$G$46=AngebotSHP!V10,PlanerSHP!$G$47=AngebotSHP!V10,PlanerSHP!$G$50=AngebotSHP!V10,PlanerSHP!$G$51=AngebotSHP!V10,PlanerSHP!$G$52=AngebotSHP!V10,PlanerSHP!$G$53=AngebotSHP!V10),"---'Bitte wählen' wählen!---",AngebotSHP!V10)</f>
        <v xml:space="preserve"> </v>
      </c>
    </row>
    <row r="11" spans="1:23" x14ac:dyDescent="0.35">
      <c r="V11" t="str">
        <f t="shared" si="3"/>
        <v xml:space="preserve"> </v>
      </c>
      <c r="W11" t="str">
        <f>IF(OR(PlanerSHP!$C$8=AngebotSHP!V11,PlanerSHP!$C$9=AngebotSHP!V11,PlanerSHP!$C$10=AngebotSHP!V11,PlanerSHP!$C$11=AngebotSHP!V11,PlanerSHP!$C$14=AngebotSHP!V11,PlanerSHP!$C$15=AngebotSHP!V11,PlanerSHP!$C$16=AngebotSHP!V11,PlanerSHP!$C$17=AngebotSHP!V11,PlanerSHP!$C$20=AngebotSHP!V11,PlanerSHP!$C$21=AngebotSHP!V11,PlanerSHP!$C$22=AngebotSHP!V11,PlanerSHP!$C$23=AngebotSHP!V11,PlanerSHP!$C$26=AngebotSHP!V11,PlanerSHP!$C$27=AngebotSHP!V11,PlanerSHP!$C$28=AngebotSHP!V11,PlanerSHP!$C$29=AngebotSHP!V11,PlanerSHP!$C$32=AngebotSHP!V11,PlanerSHP!$C$33=AngebotSHP!V11,PlanerSHP!$C$34=AngebotSHP!V11,PlanerSHP!$C$35=AngebotSHP!V11,PlanerSHP!$C$38=AngebotSHP!V11,PlanerSHP!$C$39=AngebotSHP!V11,PlanerSHP!$C$40=AngebotSHP!V11,PlanerSHP!$C$41=AngebotSHP!V11,PlanerSHP!$C$44=AngebotSHP!V11,PlanerSHP!$C$45=AngebotSHP!V11,PlanerSHP!$C$46=AngebotSHP!V11,PlanerSHP!$C$47=AngebotSHP!V11,PlanerSHP!$C$50=AngebotSHP!V11,PlanerSHP!$C$51=AngebotSHP!V11,PlanerSHP!$C$52=AngebotSHP!V11,PlanerSHP!$C$53=AngebotSHP!V11,PlanerSHP!$D$8=AngebotSHP!V11,PlanerSHP!$D$9=AngebotSHP!V11,PlanerSHP!$D$10=AngebotSHP!V11,PlanerSHP!$D$11=AngebotSHP!V11,PlanerSHP!$D$14=AngebotSHP!V11,PlanerSHP!$D$15=AngebotSHP!V11,PlanerSHP!$D$16=AngebotSHP!V11,PlanerSHP!$D$17=AngebotSHP!V11,PlanerSHP!$D$20=AngebotSHP!V11,PlanerSHP!$D$21=AngebotSHP!V11,PlanerSHP!$D$22=AngebotSHP!V11,PlanerSHP!$D$23=AngebotSHP!V11,PlanerSHP!$D$26=AngebotSHP!V11,PlanerSHP!$D$27=AngebotSHP!V11,PlanerSHP!$D$28=AngebotSHP!V11,PlanerSHP!$D$29=AngebotSHP!V11,PlanerSHP!$D$32=AngebotSHP!V11,PlanerSHP!$D$33=AngebotSHP!V11,PlanerSHP!$D$34=AngebotSHP!V11,PlanerSHP!$D$35=AngebotSHP!V11,PlanerSHP!$D$38=AngebotSHP!V11,PlanerSHP!$D$39=AngebotSHP!V11,PlanerSHP!$D$40=AngebotSHP!V11,PlanerSHP!$D$41=AngebotSHP!V11,PlanerSHP!$D$44=AngebotSHP!V11,PlanerSHP!$D$45=AngebotSHP!V11,PlanerSHP!$D$46=AngebotSHP!V11,PlanerSHP!$D$47=AngebotSHP!V11,PlanerSHP!$D$50=AngebotSHP!V11,PlanerSHP!$D$51=AngebotSHP!V11,PlanerSHP!$D$52=AngebotSHP!V11,PlanerSHP!$D$53=AngebotSHP!V11,PlanerSHP!$F$8=AngebotSHP!V11,PlanerSHP!$F$9=AngebotSHP!V11,PlanerSHP!$F$10=AngebotSHP!V11,PlanerSHP!$F$11=AngebotSHP!V11,PlanerSHP!$F$14=AngebotSHP!V11,PlanerSHP!$F$15=AngebotSHP!V11,PlanerSHP!$F$16=AngebotSHP!V11,PlanerSHP!$F$17=AngebotSHP!V11,PlanerSHP!$F$20=AngebotSHP!V11,PlanerSHP!$F$21=AngebotSHP!V11,PlanerSHP!$F$22=AngebotSHP!V11,PlanerSHP!$F$23=AngebotSHP!V11,PlanerSHP!$F$26=AngebotSHP!V11,PlanerSHP!$F$27=AngebotSHP!V11,PlanerSHP!$F$28=AngebotSHP!V11,PlanerSHP!$F$29=AngebotSHP!V11,PlanerSHP!$F$32=AngebotSHP!V11,PlanerSHP!$F$33=AngebotSHP!V11,PlanerSHP!$F$34=AngebotSHP!V11,PlanerSHP!$F$35=AngebotSHP!V11,PlanerSHP!$F$38=AngebotSHP!V11,PlanerSHP!$F$39=AngebotSHP!V11,PlanerSHP!$F$40=AngebotSHP!V11,PlanerSHP!$F$41=AngebotSHP!V11,PlanerSHP!$F$44=AngebotSHP!V11,PlanerSHP!$F$45=AngebotSHP!V11,PlanerSHP!$F$46=AngebotSHP!V11,PlanerSHP!$F$47=AngebotSHP!V11,PlanerSHP!$F$50=AngebotSHP!V11,PlanerSHP!$F$51=AngebotSHP!V11,PlanerSHP!$F$52=AngebotSHP!V11,PlanerSHP!$F$53=AngebotSHP!V11,PlanerSHP!$G$8=AngebotSHP!V11,PlanerSHP!$G$9=AngebotSHP!V11,PlanerSHP!$G$10=AngebotSHP!V11,PlanerSHP!$G$11=AngebotSHP!V11,PlanerSHP!$G$14=AngebotSHP!V11,PlanerSHP!$G$15=AngebotSHP!V11,PlanerSHP!$G$16=AngebotSHP!V11,PlanerSHP!$G$17=AngebotSHP!V11,PlanerSHP!$G$20=AngebotSHP!V11,PlanerSHP!$G$21=AngebotSHP!V11,PlanerSHP!$G$22=AngebotSHP!V11,PlanerSHP!$G$23=AngebotSHP!V11,PlanerSHP!$G$26=AngebotSHP!V11,PlanerSHP!$G$27=AngebotSHP!V11,PlanerSHP!$G$28=AngebotSHP!V11,PlanerSHP!$G$29=AngebotSHP!V11,PlanerSHP!$G$32=AngebotSHP!V11,PlanerSHP!$G$33=AngebotSHP!V11,PlanerSHP!$G$34=AngebotSHP!V11,PlanerSHP!$G$35=AngebotSHP!V11,PlanerSHP!$G$38=AngebotSHP!V11,PlanerSHP!$G$39=AngebotSHP!V11,PlanerSHP!$G$40=AngebotSHP!V11,PlanerSHP!$G$41=AngebotSHP!V11,PlanerSHP!$G$44=AngebotSHP!V11,PlanerSHP!$G$45=AngebotSHP!V11,PlanerSHP!$G$46=AngebotSHP!V11,PlanerSHP!$G$47=AngebotSHP!V11,PlanerSHP!$G$50=AngebotSHP!V11,PlanerSHP!$G$51=AngebotSHP!V11,PlanerSHP!$G$52=AngebotSHP!V11,PlanerSHP!$G$53=AngebotSHP!V11),"---'Bitte wählen' wählen!---",AngebotSHP!V11)</f>
        <v xml:space="preserve"> </v>
      </c>
    </row>
    <row r="12" spans="1:23" x14ac:dyDescent="0.35">
      <c r="A12" s="358"/>
    </row>
    <row r="13" spans="1:23" s="5" customFormat="1" x14ac:dyDescent="0.35">
      <c r="A13" s="416"/>
      <c r="B13" s="417"/>
      <c r="H13" s="417">
        <f>Angebotsplan!H11</f>
        <v>0</v>
      </c>
      <c r="I13" s="5">
        <f>Angebotsplan!I11</f>
        <v>0</v>
      </c>
      <c r="T13" s="417">
        <f>Angebotsplan!T11</f>
        <v>0</v>
      </c>
      <c r="U13" s="5">
        <f>Angebotsplan!U11</f>
        <v>0</v>
      </c>
    </row>
    <row r="14" spans="1:23" x14ac:dyDescent="0.35">
      <c r="A14" s="358"/>
      <c r="D14" t="s">
        <v>123</v>
      </c>
      <c r="E14" t="s">
        <v>123</v>
      </c>
      <c r="H14" s="410">
        <f>Angebotsplan!H12</f>
        <v>0</v>
      </c>
      <c r="J14" t="s">
        <v>123</v>
      </c>
      <c r="K14" t="s">
        <v>123</v>
      </c>
      <c r="P14" t="s">
        <v>123</v>
      </c>
      <c r="Q14" t="s">
        <v>123</v>
      </c>
      <c r="T14" s="410">
        <f>Angebotsplan!T12</f>
        <v>0</v>
      </c>
      <c r="V14" t="s">
        <v>123</v>
      </c>
      <c r="W14" t="s">
        <v>123</v>
      </c>
    </row>
    <row r="15" spans="1:23" x14ac:dyDescent="0.35">
      <c r="A15" s="358" t="str">
        <f>Angebotsplan!A13</f>
        <v>nm</v>
      </c>
      <c r="B15" s="271" t="str">
        <f>Angebotsplan!B13</f>
        <v>P1_01</v>
      </c>
      <c r="C15" t="str">
        <f>Angebotsplan!C13</f>
        <v>Grundfragen der Heilpädagogik</v>
      </c>
      <c r="D15" t="str">
        <f>CONCATENATE(B15," ",C15)</f>
        <v>P1_01 Grundfragen der Heilpädagogik</v>
      </c>
      <c r="E15" t="str">
        <f>IF(OR(PlanerSHP!$C$8=AngebotSHP!D15,PlanerSHP!$C$9=AngebotSHP!D15,PlanerSHP!$C$10=AngebotSHP!D15,PlanerSHP!$C$11=AngebotSHP!D15,PlanerSHP!$C$14=AngebotSHP!D15,PlanerSHP!$C$15=AngebotSHP!D15,PlanerSHP!$C$16=AngebotSHP!D15,PlanerSHP!$C$17=AngebotSHP!D15,PlanerSHP!$C$20=AngebotSHP!D15,PlanerSHP!$C$21=AngebotSHP!D15,PlanerSHP!$C$22=AngebotSHP!D15,PlanerSHP!$C$23=AngebotSHP!D15,PlanerSHP!$C$26=AngebotSHP!D15,PlanerSHP!$C$27=AngebotSHP!D15,PlanerSHP!$C$28=AngebotSHP!D15,PlanerSHP!$C$29=AngebotSHP!D15,PlanerSHP!$C$32=AngebotSHP!D15,PlanerSHP!$C$33=AngebotSHP!D15,PlanerSHP!$C$34=AngebotSHP!D15,PlanerSHP!$C$35=AngebotSHP!D15,PlanerSHP!$C$38=AngebotSHP!D15,PlanerSHP!$C$39=AngebotSHP!D15,PlanerSHP!$C$40=AngebotSHP!D15,PlanerSHP!$C$41=AngebotSHP!D15,PlanerSHP!$C$44=AngebotSHP!D15,PlanerSHP!$C$45=AngebotSHP!D15,PlanerSHP!$C$46=AngebotSHP!D15,PlanerSHP!$C$47=AngebotSHP!D15,PlanerSHP!$C$50=AngebotSHP!D15,PlanerSHP!$C$51=AngebotSHP!D15,PlanerSHP!$C$52=AngebotSHP!D15,PlanerSHP!$C$53=AngebotSHP!D15,PlanerSHP!$D$8=AngebotSHP!D15,PlanerSHP!$D$9=AngebotSHP!D15,PlanerSHP!$D$10=AngebotSHP!D15,PlanerSHP!$D$11=AngebotSHP!D15,PlanerSHP!$D$14=AngebotSHP!D15,PlanerSHP!$D$15=AngebotSHP!D15,PlanerSHP!$D$16=AngebotSHP!D15,PlanerSHP!$D$17=AngebotSHP!D15,PlanerSHP!$D$20=AngebotSHP!D15,PlanerSHP!$D$21=AngebotSHP!D15,PlanerSHP!$D$22=AngebotSHP!D15,PlanerSHP!$D$23=AngebotSHP!D15,PlanerSHP!$D$26=AngebotSHP!D15,PlanerSHP!$D$27=AngebotSHP!D15,PlanerSHP!$D$28=AngebotSHP!D15,PlanerSHP!$D$29=AngebotSHP!D15,PlanerSHP!$D$32=AngebotSHP!D15,PlanerSHP!$D$33=AngebotSHP!D15,PlanerSHP!$D$34=AngebotSHP!D15,PlanerSHP!$D$35=AngebotSHP!D15,PlanerSHP!$D$38=AngebotSHP!D15,PlanerSHP!$D$39=AngebotSHP!D15,PlanerSHP!$D$40=AngebotSHP!D15,PlanerSHP!$D$41=AngebotSHP!D15,PlanerSHP!$D$44=AngebotSHP!D15,PlanerSHP!$D$45=AngebotSHP!D15,PlanerSHP!$D$46=AngebotSHP!D15,PlanerSHP!$D$47=AngebotSHP!D15,PlanerSHP!$D$50=AngebotSHP!D15,PlanerSHP!$D$51=AngebotSHP!D15,PlanerSHP!$D$52=AngebotSHP!D15,PlanerSHP!$D$53=AngebotSHP!D15,PlanerSHP!$F$8=AngebotSHP!D15,PlanerSHP!$F$9=AngebotSHP!D15,PlanerSHP!$F$10=AngebotSHP!D15,PlanerSHP!$F$11=AngebotSHP!D15,PlanerSHP!$F$14=AngebotSHP!D15,PlanerSHP!$F$15=AngebotSHP!D15,PlanerSHP!$F$16=AngebotSHP!D15,PlanerSHP!$F$17=AngebotSHP!D15,PlanerSHP!$F$20=AngebotSHP!D15,PlanerSHP!$F$21=AngebotSHP!D15,PlanerSHP!$F$22=AngebotSHP!D15,PlanerSHP!$F$23=AngebotSHP!D15,PlanerSHP!$F$26=AngebotSHP!D15,PlanerSHP!$F$27=AngebotSHP!D15,PlanerSHP!$F$28=AngebotSHP!D15,PlanerSHP!$F$29=AngebotSHP!D15,PlanerSHP!$F$32=AngebotSHP!D15,PlanerSHP!$F$33=AngebotSHP!D15,PlanerSHP!$F$34=AngebotSHP!D15,PlanerSHP!$F$35=AngebotSHP!D15,PlanerSHP!$F$38=AngebotSHP!D15,PlanerSHP!$F$39=AngebotSHP!D15,PlanerSHP!$F$40=AngebotSHP!D15,PlanerSHP!$F$41=AngebotSHP!D15,PlanerSHP!$F$44=AngebotSHP!D15,PlanerSHP!$F$45=AngebotSHP!D15,PlanerSHP!$F$46=AngebotSHP!D15,PlanerSHP!$F$47=AngebotSHP!D15,PlanerSHP!$F$50=AngebotSHP!D15,PlanerSHP!$F$51=AngebotSHP!D15,PlanerSHP!$F$52=AngebotSHP!D15,PlanerSHP!$F$53=AngebotSHP!D15,PlanerSHP!$G$8=AngebotSHP!D15,PlanerSHP!$G$9=AngebotSHP!D15,PlanerSHP!$G$10=AngebotSHP!D15,PlanerSHP!$G$11=AngebotSHP!D15,PlanerSHP!$G$14=AngebotSHP!D15,PlanerSHP!$G$15=AngebotSHP!D15,PlanerSHP!$G$16=AngebotSHP!D15,PlanerSHP!$G$17=AngebotSHP!D15,PlanerSHP!$G$20=AngebotSHP!D15,PlanerSHP!$G$21=AngebotSHP!D15,PlanerSHP!$G$22=AngebotSHP!D15,PlanerSHP!$G$23=AngebotSHP!D15,PlanerSHP!$G$26=AngebotSHP!D15,PlanerSHP!$G$27=AngebotSHP!D15,PlanerSHP!$G$28=AngebotSHP!D15,PlanerSHP!$G$29=AngebotSHP!D15,PlanerSHP!$G$32=AngebotSHP!D15,PlanerSHP!$G$33=AngebotSHP!D15,PlanerSHP!$G$34=AngebotSHP!D15,PlanerSHP!$G$35=AngebotSHP!D15,PlanerSHP!$G$38=AngebotSHP!D15,PlanerSHP!$G$39=AngebotSHP!D15,PlanerSHP!$G$40=AngebotSHP!D15,PlanerSHP!$G$41=AngebotSHP!D15,PlanerSHP!$G$44=AngebotSHP!D15,PlanerSHP!$G$45=AngebotSHP!D15,PlanerSHP!$G$46=AngebotSHP!D15,PlanerSHP!$G$47=AngebotSHP!D15,PlanerSHP!$G$50=AngebotSHP!D15,PlanerSHP!$G$51=AngebotSHP!D15,PlanerSHP!$G$52=AngebotSHP!D15,PlanerSHP!$G$53=AngebotSHP!D15),"---'Bitte wählen' wählen!---",AngebotSHP!D15)</f>
        <v>P1_01 Grundfragen der Heilpädagogik</v>
      </c>
      <c r="H15" s="271" t="str">
        <f>Angebotsplan!H13</f>
        <v>P3_01</v>
      </c>
      <c r="I15" t="str">
        <f>Angebotsplan!I13</f>
        <v>Inklusive Didaktik unter heilpädagogischer Perspektive. Lernen und Partizipation in Sprache und Mathematik</v>
      </c>
      <c r="J15" t="str">
        <f>CONCATENATE(H15," ",I15)</f>
        <v>P3_01 Inklusive Didaktik unter heilpädagogischer Perspektive. Lernen und Partizipation in Sprache und Mathematik</v>
      </c>
      <c r="K15" t="str">
        <f>IF(OR(PlanerSHP!$C$8=AngebotSHP!J15,PlanerSHP!$C$9=AngebotSHP!J15,PlanerSHP!$C$10=AngebotSHP!J15,PlanerSHP!$C$11=AngebotSHP!J15,PlanerSHP!$C$14=AngebotSHP!J15,PlanerSHP!$C$15=AngebotSHP!J15,PlanerSHP!$C$16=AngebotSHP!J15,PlanerSHP!$C$17=AngebotSHP!J15,PlanerSHP!$C$20=AngebotSHP!J15,PlanerSHP!$C$21=AngebotSHP!J15,PlanerSHP!$C$22=AngebotSHP!J15,PlanerSHP!$C$23=AngebotSHP!J15,PlanerSHP!$C$26=AngebotSHP!J15,PlanerSHP!$C$27=AngebotSHP!J15,PlanerSHP!$C$28=AngebotSHP!J15,PlanerSHP!$C$29=AngebotSHP!J15,PlanerSHP!$C$32=AngebotSHP!J15,PlanerSHP!$C$33=AngebotSHP!J15,PlanerSHP!$C$34=AngebotSHP!J15,PlanerSHP!$C$35=AngebotSHP!J15,PlanerSHP!$C$38=AngebotSHP!J15,PlanerSHP!$C$39=AngebotSHP!J15,PlanerSHP!$C$40=AngebotSHP!J15,PlanerSHP!$C$41=AngebotSHP!J15,PlanerSHP!$C$44=AngebotSHP!J15,PlanerSHP!$C$45=AngebotSHP!J15,PlanerSHP!$C$46=AngebotSHP!J15,PlanerSHP!$C$47=AngebotSHP!J15,PlanerSHP!$C$50=AngebotSHP!J15,PlanerSHP!$C$51=AngebotSHP!J15,PlanerSHP!$C$52=AngebotSHP!J15,PlanerSHP!$C$53=AngebotSHP!J15,PlanerSHP!$D$8=AngebotSHP!J15,PlanerSHP!$D$9=AngebotSHP!J15,PlanerSHP!$D$10=AngebotSHP!J15,PlanerSHP!$D$11=AngebotSHP!J15,PlanerSHP!$D$14=AngebotSHP!J15,PlanerSHP!$D$15=AngebotSHP!J15,PlanerSHP!$D$16=AngebotSHP!J15,PlanerSHP!$D$17=AngebotSHP!J15,PlanerSHP!$D$20=AngebotSHP!J15,PlanerSHP!$D$21=AngebotSHP!J15,PlanerSHP!$D$22=AngebotSHP!J15,PlanerSHP!$D$23=AngebotSHP!J15,PlanerSHP!$D$26=AngebotSHP!J15,PlanerSHP!$D$27=AngebotSHP!J15,PlanerSHP!$D$28=AngebotSHP!J15,PlanerSHP!$D$29=AngebotSHP!J15,PlanerSHP!$D$32=AngebotSHP!J15,PlanerSHP!$D$33=AngebotSHP!J15,PlanerSHP!$D$34=AngebotSHP!J15,PlanerSHP!$D$35=AngebotSHP!J15,PlanerSHP!$D$38=AngebotSHP!J15,PlanerSHP!$D$39=AngebotSHP!J15,PlanerSHP!$D$40=AngebotSHP!J15,PlanerSHP!$D$41=AngebotSHP!J15,PlanerSHP!$D$44=AngebotSHP!J15,PlanerSHP!$D$45=AngebotSHP!J15,PlanerSHP!$D$46=AngebotSHP!J15,PlanerSHP!$D$47=AngebotSHP!J15,PlanerSHP!$D$50=AngebotSHP!J15,PlanerSHP!$D$51=AngebotSHP!J15,PlanerSHP!$D$52=AngebotSHP!J15,PlanerSHP!$D$53=AngebotSHP!J15,PlanerSHP!$F$8=AngebotSHP!J15,PlanerSHP!$F$9=AngebotSHP!J15,PlanerSHP!$F$10=AngebotSHP!J15,PlanerSHP!$F$11=AngebotSHP!J15,PlanerSHP!$F$14=AngebotSHP!J15,PlanerSHP!$F$15=AngebotSHP!J15,PlanerSHP!$F$16=AngebotSHP!J15,PlanerSHP!$F$17=AngebotSHP!J15,PlanerSHP!$F$20=AngebotSHP!J15,PlanerSHP!$F$21=AngebotSHP!J15,PlanerSHP!$F$22=AngebotSHP!J15,PlanerSHP!$F$23=AngebotSHP!J15,PlanerSHP!$F$26=AngebotSHP!J15,PlanerSHP!$F$27=AngebotSHP!J15,PlanerSHP!$F$28=AngebotSHP!J15,PlanerSHP!$F$29=AngebotSHP!J15,PlanerSHP!$F$32=AngebotSHP!J15,PlanerSHP!$F$33=AngebotSHP!J15,PlanerSHP!$F$34=AngebotSHP!J15,PlanerSHP!$F$35=AngebotSHP!J15,PlanerSHP!$F$38=AngebotSHP!J15,PlanerSHP!$F$39=AngebotSHP!J15,PlanerSHP!$F$40=AngebotSHP!J15,PlanerSHP!$F$41=AngebotSHP!J15,PlanerSHP!$F$44=AngebotSHP!J15,PlanerSHP!$F$45=AngebotSHP!J15,PlanerSHP!$F$46=AngebotSHP!J15,PlanerSHP!$F$47=AngebotSHP!J15,PlanerSHP!$F$50=AngebotSHP!J15,PlanerSHP!$F$51=AngebotSHP!J15,PlanerSHP!$F$52=AngebotSHP!J15,PlanerSHP!$F$53=AngebotSHP!J15,PlanerSHP!$G$8=AngebotSHP!J15,PlanerSHP!$G$9=AngebotSHP!J15,PlanerSHP!$G$10=AngebotSHP!J15,PlanerSHP!$G$11=AngebotSHP!J15,PlanerSHP!$G$14=AngebotSHP!J15,PlanerSHP!$G$15=AngebotSHP!J15,PlanerSHP!$G$16=AngebotSHP!J15,PlanerSHP!$G$17=AngebotSHP!J15,PlanerSHP!$G$20=AngebotSHP!J15,PlanerSHP!$G$21=AngebotSHP!J15,PlanerSHP!$G$22=AngebotSHP!J15,PlanerSHP!$G$23=AngebotSHP!J15,PlanerSHP!$G$26=AngebotSHP!J15,PlanerSHP!$G$27=AngebotSHP!J15,PlanerSHP!$G$28=AngebotSHP!J15,PlanerSHP!$G$29=AngebotSHP!J15,PlanerSHP!$G$32=AngebotSHP!J15,PlanerSHP!$G$33=AngebotSHP!J15,PlanerSHP!$G$34=AngebotSHP!J15,PlanerSHP!$G$35=AngebotSHP!J15,PlanerSHP!$G$38=AngebotSHP!J15,PlanerSHP!$G$39=AngebotSHP!J15,PlanerSHP!$G$40=AngebotSHP!J15,PlanerSHP!$G$41=AngebotSHP!J15,PlanerSHP!$G$44=AngebotSHP!J15,PlanerSHP!$G$45=AngebotSHP!J15,PlanerSHP!$G$46=AngebotSHP!J15,PlanerSHP!$G$47=AngebotSHP!J15,PlanerSHP!$G$50=AngebotSHP!J15,PlanerSHP!$G$51=AngebotSHP!J15,PlanerSHP!$G$52=AngebotSHP!J15,PlanerSHP!$G$53=AngebotSHP!J15),"---'Bitte wählen' wählen!---",AngebotSHP!J15)</f>
        <v>P3_01 Inklusive Didaktik unter heilpädagogischer Perspektive. Lernen und Partizipation in Sprache und Mathematik</v>
      </c>
      <c r="N15" s="271" t="str">
        <f>Angebotsplan!N13</f>
        <v>P1_01</v>
      </c>
      <c r="O15" t="str">
        <f>Angebotsplan!O13</f>
        <v>Grundfragen der Heilpädagogik</v>
      </c>
      <c r="P15" t="str">
        <f>CONCATENATE(N15," ",O15)</f>
        <v>P1_01 Grundfragen der Heilpädagogik</v>
      </c>
      <c r="Q15" t="str">
        <f>IF(OR(PlanerSHP!$C$8=AngebotSHP!P15,PlanerSHP!$C$9=AngebotSHP!P15,PlanerSHP!$C$10=AngebotSHP!P15,PlanerSHP!$C$11=AngebotSHP!P15,PlanerSHP!$C$14=AngebotSHP!P15,PlanerSHP!$C$15=AngebotSHP!P15,PlanerSHP!$C$16=AngebotSHP!P15,PlanerSHP!$C$17=AngebotSHP!P15,PlanerSHP!$C$20=AngebotSHP!P15,PlanerSHP!$C$21=AngebotSHP!P15,PlanerSHP!$C$22=AngebotSHP!P15,PlanerSHP!$C$23=AngebotSHP!P15,PlanerSHP!$C$26=AngebotSHP!P15,PlanerSHP!$C$27=AngebotSHP!P15,PlanerSHP!$C$28=AngebotSHP!P15,PlanerSHP!$C$29=AngebotSHP!P15,PlanerSHP!$C$32=AngebotSHP!P15,PlanerSHP!$C$33=AngebotSHP!P15,PlanerSHP!$C$34=AngebotSHP!P15,PlanerSHP!$C$35=AngebotSHP!P15,PlanerSHP!$C$38=AngebotSHP!P15,PlanerSHP!$C$39=AngebotSHP!P15,PlanerSHP!$C$40=AngebotSHP!P15,PlanerSHP!$C$41=AngebotSHP!P15,PlanerSHP!$C$44=AngebotSHP!P15,PlanerSHP!$C$45=AngebotSHP!P15,PlanerSHP!$C$46=AngebotSHP!P15,PlanerSHP!$C$47=AngebotSHP!P15,PlanerSHP!$C$50=AngebotSHP!P15,PlanerSHP!$C$51=AngebotSHP!P15,PlanerSHP!$C$52=AngebotSHP!P15,PlanerSHP!$C$53=AngebotSHP!P15,PlanerSHP!$D$8=AngebotSHP!P15,PlanerSHP!$D$9=AngebotSHP!P15,PlanerSHP!$D$10=AngebotSHP!P15,PlanerSHP!$D$11=AngebotSHP!P15,PlanerSHP!$D$14=AngebotSHP!P15,PlanerSHP!$D$15=AngebotSHP!P15,PlanerSHP!$D$16=AngebotSHP!P15,PlanerSHP!$D$17=AngebotSHP!P15,PlanerSHP!$D$20=AngebotSHP!P15,PlanerSHP!$D$21=AngebotSHP!P15,PlanerSHP!$D$22=AngebotSHP!P15,PlanerSHP!$D$23=AngebotSHP!P15,PlanerSHP!$D$26=AngebotSHP!P15,PlanerSHP!$D$27=AngebotSHP!P15,PlanerSHP!$D$28=AngebotSHP!P15,PlanerSHP!$D$29=AngebotSHP!P15,PlanerSHP!$D$32=AngebotSHP!P15,PlanerSHP!$D$33=AngebotSHP!P15,PlanerSHP!$D$34=AngebotSHP!P15,PlanerSHP!$D$35=AngebotSHP!P15,PlanerSHP!$D$38=AngebotSHP!P15,PlanerSHP!$D$39=AngebotSHP!P15,PlanerSHP!$D$40=AngebotSHP!P15,PlanerSHP!$D$41=AngebotSHP!P15,PlanerSHP!$D$44=AngebotSHP!P15,PlanerSHP!$D$45=AngebotSHP!P15,PlanerSHP!$D$46=AngebotSHP!P15,PlanerSHP!$D$47=AngebotSHP!P15,PlanerSHP!$D$50=AngebotSHP!P15,PlanerSHP!$D$51=AngebotSHP!P15,PlanerSHP!$D$52=AngebotSHP!P15,PlanerSHP!$D$53=AngebotSHP!P15,PlanerSHP!$F$8=AngebotSHP!P15,PlanerSHP!$F$9=AngebotSHP!P15,PlanerSHP!$F$10=AngebotSHP!P15,PlanerSHP!$F$11=AngebotSHP!P15,PlanerSHP!$F$14=AngebotSHP!P15,PlanerSHP!$F$15=AngebotSHP!P15,PlanerSHP!$F$16=AngebotSHP!P15,PlanerSHP!$F$17=AngebotSHP!P15,PlanerSHP!$F$20=AngebotSHP!P15,PlanerSHP!$F$21=AngebotSHP!P15,PlanerSHP!$F$22=AngebotSHP!P15,PlanerSHP!$F$23=AngebotSHP!P15,PlanerSHP!$F$26=AngebotSHP!P15,PlanerSHP!$F$27=AngebotSHP!P15,PlanerSHP!$F$28=AngebotSHP!P15,PlanerSHP!$F$29=AngebotSHP!P15,PlanerSHP!$F$32=AngebotSHP!P15,PlanerSHP!$F$33=AngebotSHP!P15,PlanerSHP!$F$34=AngebotSHP!P15,PlanerSHP!$F$35=AngebotSHP!P15,PlanerSHP!$F$38=AngebotSHP!P15,PlanerSHP!$F$39=AngebotSHP!P15,PlanerSHP!$F$40=AngebotSHP!P15,PlanerSHP!$F$41=AngebotSHP!P15,PlanerSHP!$F$44=AngebotSHP!P15,PlanerSHP!$F$45=AngebotSHP!P15,PlanerSHP!$F$46=AngebotSHP!P15,PlanerSHP!$F$47=AngebotSHP!P15,PlanerSHP!$F$50=AngebotSHP!P15,PlanerSHP!$F$51=AngebotSHP!P15,PlanerSHP!$F$52=AngebotSHP!P15,PlanerSHP!$F$53=AngebotSHP!P15,PlanerSHP!$G$8=AngebotSHP!P15,PlanerSHP!$G$9=AngebotSHP!P15,PlanerSHP!$G$10=AngebotSHP!P15,PlanerSHP!$G$11=AngebotSHP!P15,PlanerSHP!$G$14=AngebotSHP!P15,PlanerSHP!$G$15=AngebotSHP!P15,PlanerSHP!$G$16=AngebotSHP!P15,PlanerSHP!$G$17=AngebotSHP!P15,PlanerSHP!$G$20=AngebotSHP!P15,PlanerSHP!$G$21=AngebotSHP!P15,PlanerSHP!$G$22=AngebotSHP!P15,PlanerSHP!$G$23=AngebotSHP!P15,PlanerSHP!$G$26=AngebotSHP!P15,PlanerSHP!$G$27=AngebotSHP!P15,PlanerSHP!$G$28=AngebotSHP!P15,PlanerSHP!$G$29=AngebotSHP!P15,PlanerSHP!$G$32=AngebotSHP!P15,PlanerSHP!$G$33=AngebotSHP!P15,PlanerSHP!$G$34=AngebotSHP!P15,PlanerSHP!$G$35=AngebotSHP!P15,PlanerSHP!$G$38=AngebotSHP!P15,PlanerSHP!$G$39=AngebotSHP!P15,PlanerSHP!$G$40=AngebotSHP!P15,PlanerSHP!$G$41=AngebotSHP!P15,PlanerSHP!$G$44=AngebotSHP!P15,PlanerSHP!$G$45=AngebotSHP!P15,PlanerSHP!$G$46=AngebotSHP!P15,PlanerSHP!$G$47=AngebotSHP!P15,PlanerSHP!$G$50=AngebotSHP!P15,PlanerSHP!$G$51=AngebotSHP!P15,PlanerSHP!$G$52=AngebotSHP!P15,PlanerSHP!$G$53=AngebotSHP!P15),"---'Bitte wählen' wählen!---",AngebotSHP!P15)</f>
        <v>P1_01 Grundfragen der Heilpädagogik</v>
      </c>
      <c r="T15" s="271" t="str">
        <f>Angebotsplan!T13</f>
        <v>P3_01</v>
      </c>
      <c r="U15" t="str">
        <f>Angebotsplan!U13</f>
        <v>Inklusive Didaktik unter heilpädagogischer Perspektive. Lernen und Partizipation in Sprache und Mathematik</v>
      </c>
      <c r="V15" t="str">
        <f>CONCATENATE(T15," ",U15)</f>
        <v>P3_01 Inklusive Didaktik unter heilpädagogischer Perspektive. Lernen und Partizipation in Sprache und Mathematik</v>
      </c>
      <c r="W15" t="str">
        <f>IF(OR(PlanerSHP!$C$8=AngebotSHP!V15,PlanerSHP!$C$9=AngebotSHP!V15,PlanerSHP!$C$10=AngebotSHP!V15,PlanerSHP!$C$11=AngebotSHP!V15,PlanerSHP!$C$14=AngebotSHP!V15,PlanerSHP!$C$15=AngebotSHP!V15,PlanerSHP!$C$16=AngebotSHP!V15,PlanerSHP!$C$17=AngebotSHP!V15,PlanerSHP!$C$20=AngebotSHP!V15,PlanerSHP!$C$21=AngebotSHP!V15,PlanerSHP!$C$22=AngebotSHP!V15,PlanerSHP!$C$23=AngebotSHP!V15,PlanerSHP!$C$26=AngebotSHP!V15,PlanerSHP!$C$27=AngebotSHP!V15,PlanerSHP!$C$28=AngebotSHP!V15,PlanerSHP!$C$29=AngebotSHP!V15,PlanerSHP!$C$32=AngebotSHP!V15,PlanerSHP!$C$33=AngebotSHP!V15,PlanerSHP!$C$34=AngebotSHP!V15,PlanerSHP!$C$35=AngebotSHP!V15,PlanerSHP!$C$38=AngebotSHP!V15,PlanerSHP!$C$39=AngebotSHP!V15,PlanerSHP!$C$40=AngebotSHP!V15,PlanerSHP!$C$41=AngebotSHP!V15,PlanerSHP!$C$44=AngebotSHP!V15,PlanerSHP!$C$45=AngebotSHP!V15,PlanerSHP!$C$46=AngebotSHP!V15,PlanerSHP!$C$47=AngebotSHP!V15,PlanerSHP!$C$50=AngebotSHP!V15,PlanerSHP!$C$51=AngebotSHP!V15,PlanerSHP!$C$52=AngebotSHP!V15,PlanerSHP!$C$53=AngebotSHP!V15,PlanerSHP!$D$8=AngebotSHP!V15,PlanerSHP!$D$9=AngebotSHP!V15,PlanerSHP!$D$10=AngebotSHP!V15,PlanerSHP!$D$11=AngebotSHP!V15,PlanerSHP!$D$14=AngebotSHP!V15,PlanerSHP!$D$15=AngebotSHP!V15,PlanerSHP!$D$16=AngebotSHP!V15,PlanerSHP!$D$17=AngebotSHP!V15,PlanerSHP!$D$20=AngebotSHP!V15,PlanerSHP!$D$21=AngebotSHP!V15,PlanerSHP!$D$22=AngebotSHP!V15,PlanerSHP!$D$23=AngebotSHP!V15,PlanerSHP!$D$26=AngebotSHP!V15,PlanerSHP!$D$27=AngebotSHP!V15,PlanerSHP!$D$28=AngebotSHP!V15,PlanerSHP!$D$29=AngebotSHP!V15,PlanerSHP!$D$32=AngebotSHP!V15,PlanerSHP!$D$33=AngebotSHP!V15,PlanerSHP!$D$34=AngebotSHP!V15,PlanerSHP!$D$35=AngebotSHP!V15,PlanerSHP!$D$38=AngebotSHP!V15,PlanerSHP!$D$39=AngebotSHP!V15,PlanerSHP!$D$40=AngebotSHP!V15,PlanerSHP!$D$41=AngebotSHP!V15,PlanerSHP!$D$44=AngebotSHP!V15,PlanerSHP!$D$45=AngebotSHP!V15,PlanerSHP!$D$46=AngebotSHP!V15,PlanerSHP!$D$47=AngebotSHP!V15,PlanerSHP!$D$50=AngebotSHP!V15,PlanerSHP!$D$51=AngebotSHP!V15,PlanerSHP!$D$52=AngebotSHP!V15,PlanerSHP!$D$53=AngebotSHP!V15,PlanerSHP!$F$8=AngebotSHP!V15,PlanerSHP!$F$9=AngebotSHP!V15,PlanerSHP!$F$10=AngebotSHP!V15,PlanerSHP!$F$11=AngebotSHP!V15,PlanerSHP!$F$14=AngebotSHP!V15,PlanerSHP!$F$15=AngebotSHP!V15,PlanerSHP!$F$16=AngebotSHP!V15,PlanerSHP!$F$17=AngebotSHP!V15,PlanerSHP!$F$20=AngebotSHP!V15,PlanerSHP!$F$21=AngebotSHP!V15,PlanerSHP!$F$22=AngebotSHP!V15,PlanerSHP!$F$23=AngebotSHP!V15,PlanerSHP!$F$26=AngebotSHP!V15,PlanerSHP!$F$27=AngebotSHP!V15,PlanerSHP!$F$28=AngebotSHP!V15,PlanerSHP!$F$29=AngebotSHP!V15,PlanerSHP!$F$32=AngebotSHP!V15,PlanerSHP!$F$33=AngebotSHP!V15,PlanerSHP!$F$34=AngebotSHP!V15,PlanerSHP!$F$35=AngebotSHP!V15,PlanerSHP!$F$38=AngebotSHP!V15,PlanerSHP!$F$39=AngebotSHP!V15,PlanerSHP!$F$40=AngebotSHP!V15,PlanerSHP!$F$41=AngebotSHP!V15,PlanerSHP!$F$44=AngebotSHP!V15,PlanerSHP!$F$45=AngebotSHP!V15,PlanerSHP!$F$46=AngebotSHP!V15,PlanerSHP!$F$47=AngebotSHP!V15,PlanerSHP!$F$50=AngebotSHP!V15,PlanerSHP!$F$51=AngebotSHP!V15,PlanerSHP!$F$52=AngebotSHP!V15,PlanerSHP!$F$53=AngebotSHP!V15,PlanerSHP!$G$8=AngebotSHP!V15,PlanerSHP!$G$9=AngebotSHP!V15,PlanerSHP!$G$10=AngebotSHP!V15,PlanerSHP!$G$11=AngebotSHP!V15,PlanerSHP!$G$14=AngebotSHP!V15,PlanerSHP!$G$15=AngebotSHP!V15,PlanerSHP!$G$16=AngebotSHP!V15,PlanerSHP!$G$17=AngebotSHP!V15,PlanerSHP!$G$20=AngebotSHP!V15,PlanerSHP!$G$21=AngebotSHP!V15,PlanerSHP!$G$22=AngebotSHP!V15,PlanerSHP!$G$23=AngebotSHP!V15,PlanerSHP!$G$26=AngebotSHP!V15,PlanerSHP!$G$27=AngebotSHP!V15,PlanerSHP!$G$28=AngebotSHP!V15,PlanerSHP!$G$29=AngebotSHP!V15,PlanerSHP!$G$32=AngebotSHP!V15,PlanerSHP!$G$33=AngebotSHP!V15,PlanerSHP!$G$34=AngebotSHP!V15,PlanerSHP!$G$35=AngebotSHP!V15,PlanerSHP!$G$38=AngebotSHP!V15,PlanerSHP!$G$39=AngebotSHP!V15,PlanerSHP!$G$40=AngebotSHP!V15,PlanerSHP!$G$41=AngebotSHP!V15,PlanerSHP!$G$44=AngebotSHP!V15,PlanerSHP!$G$45=AngebotSHP!V15,PlanerSHP!$G$46=AngebotSHP!V15,PlanerSHP!$G$47=AngebotSHP!V15,PlanerSHP!$G$50=AngebotSHP!V15,PlanerSHP!$G$51=AngebotSHP!V15,PlanerSHP!$G$52=AngebotSHP!V15,PlanerSHP!$G$53=AngebotSHP!V15),"---'Bitte wählen' wählen!---",AngebotSHP!V15)</f>
        <v>P3_01 Inklusive Didaktik unter heilpädagogischer Perspektive. Lernen und Partizipation in Sprache und Mathematik</v>
      </c>
    </row>
    <row r="16" spans="1:23" x14ac:dyDescent="0.35">
      <c r="A16" s="358">
        <f>Angebotsplan!A14</f>
        <v>0</v>
      </c>
      <c r="B16" s="271" t="str">
        <f>Angebotsplan!B25</f>
        <v>WP2_01.2</v>
      </c>
      <c r="C16" t="str">
        <f>Angebotsplan!C25</f>
        <v>Heilpädagogik im Bereich Lernen. Inklusionssensible Lehr- und Lernsituationen</v>
      </c>
      <c r="D16" t="str">
        <f t="shared" ref="D16" si="4">CONCATENATE(B16," ",C16)</f>
        <v>WP2_01.2 Heilpädagogik im Bereich Lernen. Inklusionssensible Lehr- und Lernsituationen</v>
      </c>
      <c r="E16" t="str">
        <f>IF(OR(PlanerSHP!$C$8=AngebotSHP!D16,PlanerSHP!$C$9=AngebotSHP!D16,PlanerSHP!$C$10=AngebotSHP!D16,PlanerSHP!$C$11=AngebotSHP!D16,PlanerSHP!$C$14=AngebotSHP!D16,PlanerSHP!$C$15=AngebotSHP!D16,PlanerSHP!$C$16=AngebotSHP!D16,PlanerSHP!$C$17=AngebotSHP!D16,PlanerSHP!$C$20=AngebotSHP!D16,PlanerSHP!$C$21=AngebotSHP!D16,PlanerSHP!$C$22=AngebotSHP!D16,PlanerSHP!$C$23=AngebotSHP!D16,PlanerSHP!$C$26=AngebotSHP!D16,PlanerSHP!$C$27=AngebotSHP!D16,PlanerSHP!$C$28=AngebotSHP!D16,PlanerSHP!$C$29=AngebotSHP!D16,PlanerSHP!$C$32=AngebotSHP!D16,PlanerSHP!$C$33=AngebotSHP!D16,PlanerSHP!$C$34=AngebotSHP!D16,PlanerSHP!$C$35=AngebotSHP!D16,PlanerSHP!$C$38=AngebotSHP!D16,PlanerSHP!$C$39=AngebotSHP!D16,PlanerSHP!$C$40=AngebotSHP!D16,PlanerSHP!$C$41=AngebotSHP!D16,PlanerSHP!$C$44=AngebotSHP!D16,PlanerSHP!$C$45=AngebotSHP!D16,PlanerSHP!$C$46=AngebotSHP!D16,PlanerSHP!$C$47=AngebotSHP!D16,PlanerSHP!$C$50=AngebotSHP!D16,PlanerSHP!$C$51=AngebotSHP!D16,PlanerSHP!$C$52=AngebotSHP!D16,PlanerSHP!$C$53=AngebotSHP!D16,PlanerSHP!$D$8=AngebotSHP!D16,PlanerSHP!$D$9=AngebotSHP!D16,PlanerSHP!$D$10=AngebotSHP!D16,PlanerSHP!$D$11=AngebotSHP!D16,PlanerSHP!$D$14=AngebotSHP!D16,PlanerSHP!$D$15=AngebotSHP!D16,PlanerSHP!$D$16=AngebotSHP!D16,PlanerSHP!$D$17=AngebotSHP!D16,PlanerSHP!$D$20=AngebotSHP!D16,PlanerSHP!$D$21=AngebotSHP!D16,PlanerSHP!$D$22=AngebotSHP!D16,PlanerSHP!$D$23=AngebotSHP!D16,PlanerSHP!$D$26=AngebotSHP!D16,PlanerSHP!$D$27=AngebotSHP!D16,PlanerSHP!$D$28=AngebotSHP!D16,PlanerSHP!$D$29=AngebotSHP!D16,PlanerSHP!$D$32=AngebotSHP!D16,PlanerSHP!$D$33=AngebotSHP!D16,PlanerSHP!$D$34=AngebotSHP!D16,PlanerSHP!$D$35=AngebotSHP!D16,PlanerSHP!$D$38=AngebotSHP!D16,PlanerSHP!$D$39=AngebotSHP!D16,PlanerSHP!$D$40=AngebotSHP!D16,PlanerSHP!$D$41=AngebotSHP!D16,PlanerSHP!$D$44=AngebotSHP!D16,PlanerSHP!$D$45=AngebotSHP!D16,PlanerSHP!$D$46=AngebotSHP!D16,PlanerSHP!$D$47=AngebotSHP!D16,PlanerSHP!$D$50=AngebotSHP!D16,PlanerSHP!$D$51=AngebotSHP!D16,PlanerSHP!$D$52=AngebotSHP!D16,PlanerSHP!$D$53=AngebotSHP!D16,PlanerSHP!$F$8=AngebotSHP!D16,PlanerSHP!$F$9=AngebotSHP!D16,PlanerSHP!$F$10=AngebotSHP!D16,PlanerSHP!$F$11=AngebotSHP!D16,PlanerSHP!$F$14=AngebotSHP!D16,PlanerSHP!$F$15=AngebotSHP!D16,PlanerSHP!$F$16=AngebotSHP!D16,PlanerSHP!$F$17=AngebotSHP!D16,PlanerSHP!$F$20=AngebotSHP!D16,PlanerSHP!$F$21=AngebotSHP!D16,PlanerSHP!$F$22=AngebotSHP!D16,PlanerSHP!$F$23=AngebotSHP!D16,PlanerSHP!$F$26=AngebotSHP!D16,PlanerSHP!$F$27=AngebotSHP!D16,PlanerSHP!$F$28=AngebotSHP!D16,PlanerSHP!$F$29=AngebotSHP!D16,PlanerSHP!$F$32=AngebotSHP!D16,PlanerSHP!$F$33=AngebotSHP!D16,PlanerSHP!$F$34=AngebotSHP!D16,PlanerSHP!$F$35=AngebotSHP!D16,PlanerSHP!$F$38=AngebotSHP!D16,PlanerSHP!$F$39=AngebotSHP!D16,PlanerSHP!$F$40=AngebotSHP!D16,PlanerSHP!$F$41=AngebotSHP!D16,PlanerSHP!$F$44=AngebotSHP!D16,PlanerSHP!$F$45=AngebotSHP!D16,PlanerSHP!$F$46=AngebotSHP!D16,PlanerSHP!$F$47=AngebotSHP!D16,PlanerSHP!$F$50=AngebotSHP!D16,PlanerSHP!$F$51=AngebotSHP!D16,PlanerSHP!$F$52=AngebotSHP!D16,PlanerSHP!$F$53=AngebotSHP!D16,PlanerSHP!$G$8=AngebotSHP!D16,PlanerSHP!$G$9=AngebotSHP!D16,PlanerSHP!$G$10=AngebotSHP!D16,PlanerSHP!$G$11=AngebotSHP!D16,PlanerSHP!$G$14=AngebotSHP!D16,PlanerSHP!$G$15=AngebotSHP!D16,PlanerSHP!$G$16=AngebotSHP!D16,PlanerSHP!$G$17=AngebotSHP!D16,PlanerSHP!$G$20=AngebotSHP!D16,PlanerSHP!$G$21=AngebotSHP!D16,PlanerSHP!$G$22=AngebotSHP!D16,PlanerSHP!$G$23=AngebotSHP!D16,PlanerSHP!$G$26=AngebotSHP!D16,PlanerSHP!$G$27=AngebotSHP!D16,PlanerSHP!$G$28=AngebotSHP!D16,PlanerSHP!$G$29=AngebotSHP!D16,PlanerSHP!$G$32=AngebotSHP!D16,PlanerSHP!$G$33=AngebotSHP!D16,PlanerSHP!$G$34=AngebotSHP!D16,PlanerSHP!$G$35=AngebotSHP!D16,PlanerSHP!$G$38=AngebotSHP!D16,PlanerSHP!$G$39=AngebotSHP!D16,PlanerSHP!$G$40=AngebotSHP!D16,PlanerSHP!$G$41=AngebotSHP!D16,PlanerSHP!$G$44=AngebotSHP!D16,PlanerSHP!$G$45=AngebotSHP!D16,PlanerSHP!$G$46=AngebotSHP!D16,PlanerSHP!$G$47=AngebotSHP!D16,PlanerSHP!$G$50=AngebotSHP!D16,PlanerSHP!$G$51=AngebotSHP!D16,PlanerSHP!$G$52=AngebotSHP!D16,PlanerSHP!$G$53=AngebotSHP!D16),"---'Bitte wählen' wählen!---",AngebotSHP!D16)</f>
        <v>WP2_01.2 Heilpädagogik im Bereich Lernen. Inklusionssensible Lehr- und Lernsituationen</v>
      </c>
      <c r="H16" s="271" t="str">
        <f>Angebotsplan!H25</f>
        <v>WP2_02.2</v>
      </c>
      <c r="I16" t="str">
        <f>Angebotsplan!I25</f>
        <v>Heilpädagogik im Bereich sozial-emotionale Entwicklung und Verhalten II</v>
      </c>
      <c r="J16" t="str">
        <f>CONCATENATE(H16," ",I16)</f>
        <v>WP2_02.2 Heilpädagogik im Bereich sozial-emotionale Entwicklung und Verhalten II</v>
      </c>
      <c r="K16" t="str">
        <f>IF(OR(PlanerSHP!$C$8=AngebotSHP!J16,PlanerSHP!$C$9=AngebotSHP!J16,PlanerSHP!$C$10=AngebotSHP!J16,PlanerSHP!$C$11=AngebotSHP!J16,PlanerSHP!$C$14=AngebotSHP!J16,PlanerSHP!$C$15=AngebotSHP!J16,PlanerSHP!$C$16=AngebotSHP!J16,PlanerSHP!$C$17=AngebotSHP!J16,PlanerSHP!$C$20=AngebotSHP!J16,PlanerSHP!$C$21=AngebotSHP!J16,PlanerSHP!$C$22=AngebotSHP!J16,PlanerSHP!$C$23=AngebotSHP!J16,PlanerSHP!$C$26=AngebotSHP!J16,PlanerSHP!$C$27=AngebotSHP!J16,PlanerSHP!$C$28=AngebotSHP!J16,PlanerSHP!$C$29=AngebotSHP!J16,PlanerSHP!$C$32=AngebotSHP!J16,PlanerSHP!$C$33=AngebotSHP!J16,PlanerSHP!$C$34=AngebotSHP!J16,PlanerSHP!$C$35=AngebotSHP!J16,PlanerSHP!$C$38=AngebotSHP!J16,PlanerSHP!$C$39=AngebotSHP!J16,PlanerSHP!$C$40=AngebotSHP!J16,PlanerSHP!$C$41=AngebotSHP!J16,PlanerSHP!$C$44=AngebotSHP!J16,PlanerSHP!$C$45=AngebotSHP!J16,PlanerSHP!$C$46=AngebotSHP!J16,PlanerSHP!$C$47=AngebotSHP!J16,PlanerSHP!$C$50=AngebotSHP!J16,PlanerSHP!$C$51=AngebotSHP!J16,PlanerSHP!$C$52=AngebotSHP!J16,PlanerSHP!$C$53=AngebotSHP!J16,PlanerSHP!$D$8=AngebotSHP!J16,PlanerSHP!$D$9=AngebotSHP!J16,PlanerSHP!$D$10=AngebotSHP!J16,PlanerSHP!$D$11=AngebotSHP!J16,PlanerSHP!$D$14=AngebotSHP!J16,PlanerSHP!$D$15=AngebotSHP!J16,PlanerSHP!$D$16=AngebotSHP!J16,PlanerSHP!$D$17=AngebotSHP!J16,PlanerSHP!$D$20=AngebotSHP!J16,PlanerSHP!$D$21=AngebotSHP!J16,PlanerSHP!$D$22=AngebotSHP!J16,PlanerSHP!$D$23=AngebotSHP!J16,PlanerSHP!$D$26=AngebotSHP!J16,PlanerSHP!$D$27=AngebotSHP!J16,PlanerSHP!$D$28=AngebotSHP!J16,PlanerSHP!$D$29=AngebotSHP!J16,PlanerSHP!$D$32=AngebotSHP!J16,PlanerSHP!$D$33=AngebotSHP!J16,PlanerSHP!$D$34=AngebotSHP!J16,PlanerSHP!$D$35=AngebotSHP!J16,PlanerSHP!$D$38=AngebotSHP!J16,PlanerSHP!$D$39=AngebotSHP!J16,PlanerSHP!$D$40=AngebotSHP!J16,PlanerSHP!$D$41=AngebotSHP!J16,PlanerSHP!$D$44=AngebotSHP!J16,PlanerSHP!$D$45=AngebotSHP!J16,PlanerSHP!$D$46=AngebotSHP!J16,PlanerSHP!$D$47=AngebotSHP!J16,PlanerSHP!$D$50=AngebotSHP!J16,PlanerSHP!$D$51=AngebotSHP!J16,PlanerSHP!$D$52=AngebotSHP!J16,PlanerSHP!$D$53=AngebotSHP!J16,PlanerSHP!$F$8=AngebotSHP!J16,PlanerSHP!$F$9=AngebotSHP!J16,PlanerSHP!$F$10=AngebotSHP!J16,PlanerSHP!$F$11=AngebotSHP!J16,PlanerSHP!$F$14=AngebotSHP!J16,PlanerSHP!$F$15=AngebotSHP!J16,PlanerSHP!$F$16=AngebotSHP!J16,PlanerSHP!$F$17=AngebotSHP!J16,PlanerSHP!$F$20=AngebotSHP!J16,PlanerSHP!$F$21=AngebotSHP!J16,PlanerSHP!$F$22=AngebotSHP!J16,PlanerSHP!$F$23=AngebotSHP!J16,PlanerSHP!$F$26=AngebotSHP!J16,PlanerSHP!$F$27=AngebotSHP!J16,PlanerSHP!$F$28=AngebotSHP!J16,PlanerSHP!$F$29=AngebotSHP!J16,PlanerSHP!$F$32=AngebotSHP!J16,PlanerSHP!$F$33=AngebotSHP!J16,PlanerSHP!$F$34=AngebotSHP!J16,PlanerSHP!$F$35=AngebotSHP!J16,PlanerSHP!$F$38=AngebotSHP!J16,PlanerSHP!$F$39=AngebotSHP!J16,PlanerSHP!$F$40=AngebotSHP!J16,PlanerSHP!$F$41=AngebotSHP!J16,PlanerSHP!$F$44=AngebotSHP!J16,PlanerSHP!$F$45=AngebotSHP!J16,PlanerSHP!$F$46=AngebotSHP!J16,PlanerSHP!$F$47=AngebotSHP!J16,PlanerSHP!$F$50=AngebotSHP!J16,PlanerSHP!$F$51=AngebotSHP!J16,PlanerSHP!$F$52=AngebotSHP!J16,PlanerSHP!$F$53=AngebotSHP!J16,PlanerSHP!$G$8=AngebotSHP!J16,PlanerSHP!$G$9=AngebotSHP!J16,PlanerSHP!$G$10=AngebotSHP!J16,PlanerSHP!$G$11=AngebotSHP!J16,PlanerSHP!$G$14=AngebotSHP!J16,PlanerSHP!$G$15=AngebotSHP!J16,PlanerSHP!$G$16=AngebotSHP!J16,PlanerSHP!$G$17=AngebotSHP!J16,PlanerSHP!$G$20=AngebotSHP!J16,PlanerSHP!$G$21=AngebotSHP!J16,PlanerSHP!$G$22=AngebotSHP!J16,PlanerSHP!$G$23=AngebotSHP!J16,PlanerSHP!$G$26=AngebotSHP!J16,PlanerSHP!$G$27=AngebotSHP!J16,PlanerSHP!$G$28=AngebotSHP!J16,PlanerSHP!$G$29=AngebotSHP!J16,PlanerSHP!$G$32=AngebotSHP!J16,PlanerSHP!$G$33=AngebotSHP!J16,PlanerSHP!$G$34=AngebotSHP!J16,PlanerSHP!$G$35=AngebotSHP!J16,PlanerSHP!$G$38=AngebotSHP!J16,PlanerSHP!$G$39=AngebotSHP!J16,PlanerSHP!$G$40=AngebotSHP!J16,PlanerSHP!$G$41=AngebotSHP!J16,PlanerSHP!$G$44=AngebotSHP!J16,PlanerSHP!$G$45=AngebotSHP!J16,PlanerSHP!$G$46=AngebotSHP!J16,PlanerSHP!$G$47=AngebotSHP!J16,PlanerSHP!$G$50=AngebotSHP!J16,PlanerSHP!$G$51=AngebotSHP!J16,PlanerSHP!$G$52=AngebotSHP!J16,PlanerSHP!$G$53=AngebotSHP!J16),"---'Bitte wählen' wählen!---",AngebotSHP!J16)</f>
        <v>WP2_02.2 Heilpädagogik im Bereich sozial-emotionale Entwicklung und Verhalten II</v>
      </c>
      <c r="N16" s="271" t="str">
        <f>Angebotsplan!N25</f>
        <v>WP2_01.2</v>
      </c>
      <c r="O16" t="str">
        <f>Angebotsplan!O25</f>
        <v>Heilpädagogik im Bereich Lernen. Inklusionssensible Lehr- und Lernsituationen</v>
      </c>
      <c r="P16" t="str">
        <f>CONCATENATE(N16," ",O16," - Nicht im HS22")</f>
        <v>WP2_01.2 Heilpädagogik im Bereich Lernen. Inklusionssensible Lehr- und Lernsituationen - Nicht im HS22</v>
      </c>
      <c r="Q16" t="str">
        <f>IF(OR(PlanerSHP!$C$8=AngebotSHP!P16,PlanerSHP!$C$9=AngebotSHP!P16,PlanerSHP!$C$10=AngebotSHP!P16,PlanerSHP!$C$11=AngebotSHP!P16,PlanerSHP!$C$14=AngebotSHP!P16,PlanerSHP!$C$15=AngebotSHP!P16,PlanerSHP!$C$16=AngebotSHP!P16,PlanerSHP!$C$17=AngebotSHP!P16,PlanerSHP!$C$20=AngebotSHP!P16,PlanerSHP!$C$21=AngebotSHP!P16,PlanerSHP!$C$22=AngebotSHP!P16,PlanerSHP!$C$23=AngebotSHP!P16,PlanerSHP!$C$26=AngebotSHP!P16,PlanerSHP!$C$27=AngebotSHP!P16,PlanerSHP!$C$28=AngebotSHP!P16,PlanerSHP!$C$29=AngebotSHP!P16,PlanerSHP!$C$32=AngebotSHP!P16,PlanerSHP!$C$33=AngebotSHP!P16,PlanerSHP!$C$34=AngebotSHP!P16,PlanerSHP!$C$35=AngebotSHP!P16,PlanerSHP!$C$38=AngebotSHP!P16,PlanerSHP!$C$39=AngebotSHP!P16,PlanerSHP!$C$40=AngebotSHP!P16,PlanerSHP!$C$41=AngebotSHP!P16,PlanerSHP!$C$44=AngebotSHP!P16,PlanerSHP!$C$45=AngebotSHP!P16,PlanerSHP!$C$46=AngebotSHP!P16,PlanerSHP!$C$47=AngebotSHP!P16,PlanerSHP!$C$50=AngebotSHP!P16,PlanerSHP!$C$51=AngebotSHP!P16,PlanerSHP!$C$52=AngebotSHP!P16,PlanerSHP!$C$53=AngebotSHP!P16,PlanerSHP!$D$8=AngebotSHP!P16,PlanerSHP!$D$9=AngebotSHP!P16,PlanerSHP!$D$10=AngebotSHP!P16,PlanerSHP!$D$11=AngebotSHP!P16,PlanerSHP!$D$14=AngebotSHP!P16,PlanerSHP!$D$15=AngebotSHP!P16,PlanerSHP!$D$16=AngebotSHP!P16,PlanerSHP!$D$17=AngebotSHP!P16,PlanerSHP!$D$20=AngebotSHP!P16,PlanerSHP!$D$21=AngebotSHP!P16,PlanerSHP!$D$22=AngebotSHP!P16,PlanerSHP!$D$23=AngebotSHP!P16,PlanerSHP!$D$26=AngebotSHP!P16,PlanerSHP!$D$27=AngebotSHP!P16,PlanerSHP!$D$28=AngebotSHP!P16,PlanerSHP!$D$29=AngebotSHP!P16,PlanerSHP!$D$32=AngebotSHP!P16,PlanerSHP!$D$33=AngebotSHP!P16,PlanerSHP!$D$34=AngebotSHP!P16,PlanerSHP!$D$35=AngebotSHP!P16,PlanerSHP!$D$38=AngebotSHP!P16,PlanerSHP!$D$39=AngebotSHP!P16,PlanerSHP!$D$40=AngebotSHP!P16,PlanerSHP!$D$41=AngebotSHP!P16,PlanerSHP!$D$44=AngebotSHP!P16,PlanerSHP!$D$45=AngebotSHP!P16,PlanerSHP!$D$46=AngebotSHP!P16,PlanerSHP!$D$47=AngebotSHP!P16,PlanerSHP!$D$50=AngebotSHP!P16,PlanerSHP!$D$51=AngebotSHP!P16,PlanerSHP!$D$52=AngebotSHP!P16,PlanerSHP!$D$53=AngebotSHP!P16,PlanerSHP!$F$8=AngebotSHP!P16,PlanerSHP!$F$9=AngebotSHP!P16,PlanerSHP!$F$10=AngebotSHP!P16,PlanerSHP!$F$11=AngebotSHP!P16,PlanerSHP!$F$14=AngebotSHP!P16,PlanerSHP!$F$15=AngebotSHP!P16,PlanerSHP!$F$16=AngebotSHP!P16,PlanerSHP!$F$17=AngebotSHP!P16,PlanerSHP!$F$20=AngebotSHP!P16,PlanerSHP!$F$21=AngebotSHP!P16,PlanerSHP!$F$22=AngebotSHP!P16,PlanerSHP!$F$23=AngebotSHP!P16,PlanerSHP!$F$26=AngebotSHP!P16,PlanerSHP!$F$27=AngebotSHP!P16,PlanerSHP!$F$28=AngebotSHP!P16,PlanerSHP!$F$29=AngebotSHP!P16,PlanerSHP!$F$32=AngebotSHP!P16,PlanerSHP!$F$33=AngebotSHP!P16,PlanerSHP!$F$34=AngebotSHP!P16,PlanerSHP!$F$35=AngebotSHP!P16,PlanerSHP!$F$38=AngebotSHP!P16,PlanerSHP!$F$39=AngebotSHP!P16,PlanerSHP!$F$40=AngebotSHP!P16,PlanerSHP!$F$41=AngebotSHP!P16,PlanerSHP!$F$44=AngebotSHP!P16,PlanerSHP!$F$45=AngebotSHP!P16,PlanerSHP!$F$46=AngebotSHP!P16,PlanerSHP!$F$47=AngebotSHP!P16,PlanerSHP!$F$50=AngebotSHP!P16,PlanerSHP!$F$51=AngebotSHP!P16,PlanerSHP!$F$52=AngebotSHP!P16,PlanerSHP!$F$53=AngebotSHP!P16,PlanerSHP!$G$8=AngebotSHP!P16,PlanerSHP!$G$9=AngebotSHP!P16,PlanerSHP!$G$10=AngebotSHP!P16,PlanerSHP!$G$11=AngebotSHP!P16,PlanerSHP!$G$14=AngebotSHP!P16,PlanerSHP!$G$15=AngebotSHP!P16,PlanerSHP!$G$16=AngebotSHP!P16,PlanerSHP!$G$17=AngebotSHP!P16,PlanerSHP!$G$20=AngebotSHP!P16,PlanerSHP!$G$21=AngebotSHP!P16,PlanerSHP!$G$22=AngebotSHP!P16,PlanerSHP!$G$23=AngebotSHP!P16,PlanerSHP!$G$26=AngebotSHP!P16,PlanerSHP!$G$27=AngebotSHP!P16,PlanerSHP!$G$28=AngebotSHP!P16,PlanerSHP!$G$29=AngebotSHP!P16,PlanerSHP!$G$32=AngebotSHP!P16,PlanerSHP!$G$33=AngebotSHP!P16,PlanerSHP!$G$34=AngebotSHP!P16,PlanerSHP!$G$35=AngebotSHP!P16,PlanerSHP!$G$38=AngebotSHP!P16,PlanerSHP!$G$39=AngebotSHP!P16,PlanerSHP!$G$40=AngebotSHP!P16,PlanerSHP!$G$41=AngebotSHP!P16,PlanerSHP!$G$44=AngebotSHP!P16,PlanerSHP!$G$45=AngebotSHP!P16,PlanerSHP!$G$46=AngebotSHP!P16,PlanerSHP!$G$47=AngebotSHP!P16,PlanerSHP!$G$50=AngebotSHP!P16,PlanerSHP!$G$51=AngebotSHP!P16,PlanerSHP!$G$52=AngebotSHP!P16,PlanerSHP!$G$53=AngebotSHP!P16),"---'Bitte wählen' wählen!---",AngebotSHP!P16)</f>
        <v>WP2_01.2 Heilpädagogik im Bereich Lernen. Inklusionssensible Lehr- und Lernsituationen - Nicht im HS22</v>
      </c>
      <c r="T16" s="271" t="str">
        <f>Angebotsplan!T25</f>
        <v>WP2_02.2</v>
      </c>
      <c r="U16" t="str">
        <f>Angebotsplan!U25</f>
        <v>Heilpädagogik im Bereich sozial-emotionale Entwicklung und Verhalten II</v>
      </c>
      <c r="V16" t="str">
        <f>CONCATENATE(T16," ",U16," - Nicht im HS22")</f>
        <v>WP2_02.2 Heilpädagogik im Bereich sozial-emotionale Entwicklung und Verhalten II - Nicht im HS22</v>
      </c>
      <c r="W16" t="str">
        <f>IF(OR(PlanerSHP!$C$8=AngebotSHP!V16,PlanerSHP!$C$9=AngebotSHP!V16,PlanerSHP!$C$10=AngebotSHP!V16,PlanerSHP!$C$11=AngebotSHP!V16,PlanerSHP!$C$14=AngebotSHP!V16,PlanerSHP!$C$15=AngebotSHP!V16,PlanerSHP!$C$16=AngebotSHP!V16,PlanerSHP!$C$17=AngebotSHP!V16,PlanerSHP!$C$20=AngebotSHP!V16,PlanerSHP!$C$21=AngebotSHP!V16,PlanerSHP!$C$22=AngebotSHP!V16,PlanerSHP!$C$23=AngebotSHP!V16,PlanerSHP!$C$26=AngebotSHP!V16,PlanerSHP!$C$27=AngebotSHP!V16,PlanerSHP!$C$28=AngebotSHP!V16,PlanerSHP!$C$29=AngebotSHP!V16,PlanerSHP!$C$32=AngebotSHP!V16,PlanerSHP!$C$33=AngebotSHP!V16,PlanerSHP!$C$34=AngebotSHP!V16,PlanerSHP!$C$35=AngebotSHP!V16,PlanerSHP!$C$38=AngebotSHP!V16,PlanerSHP!$C$39=AngebotSHP!V16,PlanerSHP!$C$40=AngebotSHP!V16,PlanerSHP!$C$41=AngebotSHP!V16,PlanerSHP!$C$44=AngebotSHP!V16,PlanerSHP!$C$45=AngebotSHP!V16,PlanerSHP!$C$46=AngebotSHP!V16,PlanerSHP!$C$47=AngebotSHP!V16,PlanerSHP!$C$50=AngebotSHP!V16,PlanerSHP!$C$51=AngebotSHP!V16,PlanerSHP!$C$52=AngebotSHP!V16,PlanerSHP!$C$53=AngebotSHP!V16,PlanerSHP!$D$8=AngebotSHP!V16,PlanerSHP!$D$9=AngebotSHP!V16,PlanerSHP!$D$10=AngebotSHP!V16,PlanerSHP!$D$11=AngebotSHP!V16,PlanerSHP!$D$14=AngebotSHP!V16,PlanerSHP!$D$15=AngebotSHP!V16,PlanerSHP!$D$16=AngebotSHP!V16,PlanerSHP!$D$17=AngebotSHP!V16,PlanerSHP!$D$20=AngebotSHP!V16,PlanerSHP!$D$21=AngebotSHP!V16,PlanerSHP!$D$22=AngebotSHP!V16,PlanerSHP!$D$23=AngebotSHP!V16,PlanerSHP!$D$26=AngebotSHP!V16,PlanerSHP!$D$27=AngebotSHP!V16,PlanerSHP!$D$28=AngebotSHP!V16,PlanerSHP!$D$29=AngebotSHP!V16,PlanerSHP!$D$32=AngebotSHP!V16,PlanerSHP!$D$33=AngebotSHP!V16,PlanerSHP!$D$34=AngebotSHP!V16,PlanerSHP!$D$35=AngebotSHP!V16,PlanerSHP!$D$38=AngebotSHP!V16,PlanerSHP!$D$39=AngebotSHP!V16,PlanerSHP!$D$40=AngebotSHP!V16,PlanerSHP!$D$41=AngebotSHP!V16,PlanerSHP!$D$44=AngebotSHP!V16,PlanerSHP!$D$45=AngebotSHP!V16,PlanerSHP!$D$46=AngebotSHP!V16,PlanerSHP!$D$47=AngebotSHP!V16,PlanerSHP!$D$50=AngebotSHP!V16,PlanerSHP!$D$51=AngebotSHP!V16,PlanerSHP!$D$52=AngebotSHP!V16,PlanerSHP!$D$53=AngebotSHP!V16,PlanerSHP!$F$8=AngebotSHP!V16,PlanerSHP!$F$9=AngebotSHP!V16,PlanerSHP!$F$10=AngebotSHP!V16,PlanerSHP!$F$11=AngebotSHP!V16,PlanerSHP!$F$14=AngebotSHP!V16,PlanerSHP!$F$15=AngebotSHP!V16,PlanerSHP!$F$16=AngebotSHP!V16,PlanerSHP!$F$17=AngebotSHP!V16,PlanerSHP!$F$20=AngebotSHP!V16,PlanerSHP!$F$21=AngebotSHP!V16,PlanerSHP!$F$22=AngebotSHP!V16,PlanerSHP!$F$23=AngebotSHP!V16,PlanerSHP!$F$26=AngebotSHP!V16,PlanerSHP!$F$27=AngebotSHP!V16,PlanerSHP!$F$28=AngebotSHP!V16,PlanerSHP!$F$29=AngebotSHP!V16,PlanerSHP!$F$32=AngebotSHP!V16,PlanerSHP!$F$33=AngebotSHP!V16,PlanerSHP!$F$34=AngebotSHP!V16,PlanerSHP!$F$35=AngebotSHP!V16,PlanerSHP!$F$38=AngebotSHP!V16,PlanerSHP!$F$39=AngebotSHP!V16,PlanerSHP!$F$40=AngebotSHP!V16,PlanerSHP!$F$41=AngebotSHP!V16,PlanerSHP!$F$44=AngebotSHP!V16,PlanerSHP!$F$45=AngebotSHP!V16,PlanerSHP!$F$46=AngebotSHP!V16,PlanerSHP!$F$47=AngebotSHP!V16,PlanerSHP!$F$50=AngebotSHP!V16,PlanerSHP!$F$51=AngebotSHP!V16,PlanerSHP!$F$52=AngebotSHP!V16,PlanerSHP!$F$53=AngebotSHP!V16,PlanerSHP!$G$8=AngebotSHP!V16,PlanerSHP!$G$9=AngebotSHP!V16,PlanerSHP!$G$10=AngebotSHP!V16,PlanerSHP!$G$11=AngebotSHP!V16,PlanerSHP!$G$14=AngebotSHP!V16,PlanerSHP!$G$15=AngebotSHP!V16,PlanerSHP!$G$16=AngebotSHP!V16,PlanerSHP!$G$17=AngebotSHP!V16,PlanerSHP!$G$20=AngebotSHP!V16,PlanerSHP!$G$21=AngebotSHP!V16,PlanerSHP!$G$22=AngebotSHP!V16,PlanerSHP!$G$23=AngebotSHP!V16,PlanerSHP!$G$26=AngebotSHP!V16,PlanerSHP!$G$27=AngebotSHP!V16,PlanerSHP!$G$28=AngebotSHP!V16,PlanerSHP!$G$29=AngebotSHP!V16,PlanerSHP!$G$32=AngebotSHP!V16,PlanerSHP!$G$33=AngebotSHP!V16,PlanerSHP!$G$34=AngebotSHP!V16,PlanerSHP!$G$35=AngebotSHP!V16,PlanerSHP!$G$38=AngebotSHP!V16,PlanerSHP!$G$39=AngebotSHP!V16,PlanerSHP!$G$40=AngebotSHP!V16,PlanerSHP!$G$41=AngebotSHP!V16,PlanerSHP!$G$44=AngebotSHP!V16,PlanerSHP!$G$45=AngebotSHP!V16,PlanerSHP!$G$46=AngebotSHP!V16,PlanerSHP!$G$47=AngebotSHP!V16,PlanerSHP!$G$50=AngebotSHP!V16,PlanerSHP!$G$51=AngebotSHP!V16,PlanerSHP!$G$52=AngebotSHP!V16,PlanerSHP!$G$53=AngebotSHP!V16),"---'Bitte wählen' wählen!---",AngebotSHP!V16)</f>
        <v>WP2_02.2 Heilpädagogik im Bereich sozial-emotionale Entwicklung und Verhalten II - Nicht im HS22</v>
      </c>
    </row>
    <row r="17" spans="1:23" x14ac:dyDescent="0.35">
      <c r="A17" s="358">
        <f>Angebotsplan!A15</f>
        <v>0</v>
      </c>
      <c r="B17" s="271" t="str">
        <f>Angebotsplan!B15</f>
        <v>WP2_03.1</v>
      </c>
      <c r="C17" t="str">
        <f>Angebotsplan!C15</f>
        <v>Heilpädagogik im Bereich geistige Entwicklung I</v>
      </c>
      <c r="D17" t="str">
        <f>CONCATENATE(B17," ",C17)</f>
        <v>WP2_03.1 Heilpädagogik im Bereich geistige Entwicklung I</v>
      </c>
      <c r="E17" t="str">
        <f>IF(OR(PlanerSHP!$C$8=AngebotSHP!D17,PlanerSHP!$C$9=AngebotSHP!D17,PlanerSHP!$C$10=AngebotSHP!D17,PlanerSHP!$C$11=AngebotSHP!D17,PlanerSHP!$C$14=AngebotSHP!D17,PlanerSHP!$C$15=AngebotSHP!D17,PlanerSHP!$C$16=AngebotSHP!D17,PlanerSHP!$C$17=AngebotSHP!D17,PlanerSHP!$C$20=AngebotSHP!D17,PlanerSHP!$C$21=AngebotSHP!D17,PlanerSHP!$C$22=AngebotSHP!D17,PlanerSHP!$C$23=AngebotSHP!D17,PlanerSHP!$C$26=AngebotSHP!D17,PlanerSHP!$C$27=AngebotSHP!D17,PlanerSHP!$C$28=AngebotSHP!D17,PlanerSHP!$C$29=AngebotSHP!D17,PlanerSHP!$C$32=AngebotSHP!D17,PlanerSHP!$C$33=AngebotSHP!D17,PlanerSHP!$C$34=AngebotSHP!D17,PlanerSHP!$C$35=AngebotSHP!D17,PlanerSHP!$C$38=AngebotSHP!D17,PlanerSHP!$C$39=AngebotSHP!D17,PlanerSHP!$C$40=AngebotSHP!D17,PlanerSHP!$C$41=AngebotSHP!D17,PlanerSHP!$C$44=AngebotSHP!D17,PlanerSHP!$C$45=AngebotSHP!D17,PlanerSHP!$C$46=AngebotSHP!D17,PlanerSHP!$C$47=AngebotSHP!D17,PlanerSHP!$C$50=AngebotSHP!D17,PlanerSHP!$C$51=AngebotSHP!D17,PlanerSHP!$C$52=AngebotSHP!D17,PlanerSHP!$C$53=AngebotSHP!D17,PlanerSHP!$D$8=AngebotSHP!D17,PlanerSHP!$D$9=AngebotSHP!D17,PlanerSHP!$D$10=AngebotSHP!D17,PlanerSHP!$D$11=AngebotSHP!D17,PlanerSHP!$D$14=AngebotSHP!D17,PlanerSHP!$D$15=AngebotSHP!D17,PlanerSHP!$D$16=AngebotSHP!D17,PlanerSHP!$D$17=AngebotSHP!D17,PlanerSHP!$D$20=AngebotSHP!D17,PlanerSHP!$D$21=AngebotSHP!D17,PlanerSHP!$D$22=AngebotSHP!D17,PlanerSHP!$D$23=AngebotSHP!D17,PlanerSHP!$D$26=AngebotSHP!D17,PlanerSHP!$D$27=AngebotSHP!D17,PlanerSHP!$D$28=AngebotSHP!D17,PlanerSHP!$D$29=AngebotSHP!D17,PlanerSHP!$D$32=AngebotSHP!D17,PlanerSHP!$D$33=AngebotSHP!D17,PlanerSHP!$D$34=AngebotSHP!D17,PlanerSHP!$D$35=AngebotSHP!D17,PlanerSHP!$D$38=AngebotSHP!D17,PlanerSHP!$D$39=AngebotSHP!D17,PlanerSHP!$D$40=AngebotSHP!D17,PlanerSHP!$D$41=AngebotSHP!D17,PlanerSHP!$D$44=AngebotSHP!D17,PlanerSHP!$D$45=AngebotSHP!D17,PlanerSHP!$D$46=AngebotSHP!D17,PlanerSHP!$D$47=AngebotSHP!D17,PlanerSHP!$D$50=AngebotSHP!D17,PlanerSHP!$D$51=AngebotSHP!D17,PlanerSHP!$D$52=AngebotSHP!D17,PlanerSHP!$D$53=AngebotSHP!D17,PlanerSHP!$F$8=AngebotSHP!D17,PlanerSHP!$F$9=AngebotSHP!D17,PlanerSHP!$F$10=AngebotSHP!D17,PlanerSHP!$F$11=AngebotSHP!D17,PlanerSHP!$F$14=AngebotSHP!D17,PlanerSHP!$F$15=AngebotSHP!D17,PlanerSHP!$F$16=AngebotSHP!D17,PlanerSHP!$F$17=AngebotSHP!D17,PlanerSHP!$F$20=AngebotSHP!D17,PlanerSHP!$F$21=AngebotSHP!D17,PlanerSHP!$F$22=AngebotSHP!D17,PlanerSHP!$F$23=AngebotSHP!D17,PlanerSHP!$F$26=AngebotSHP!D17,PlanerSHP!$F$27=AngebotSHP!D17,PlanerSHP!$F$28=AngebotSHP!D17,PlanerSHP!$F$29=AngebotSHP!D17,PlanerSHP!$F$32=AngebotSHP!D17,PlanerSHP!$F$33=AngebotSHP!D17,PlanerSHP!$F$34=AngebotSHP!D17,PlanerSHP!$F$35=AngebotSHP!D17,PlanerSHP!$F$38=AngebotSHP!D17,PlanerSHP!$F$39=AngebotSHP!D17,PlanerSHP!$F$40=AngebotSHP!D17,PlanerSHP!$F$41=AngebotSHP!D17,PlanerSHP!$F$44=AngebotSHP!D17,PlanerSHP!$F$45=AngebotSHP!D17,PlanerSHP!$F$46=AngebotSHP!D17,PlanerSHP!$F$47=AngebotSHP!D17,PlanerSHP!$F$50=AngebotSHP!D17,PlanerSHP!$F$51=AngebotSHP!D17,PlanerSHP!$F$52=AngebotSHP!D17,PlanerSHP!$F$53=AngebotSHP!D17,PlanerSHP!$G$8=AngebotSHP!D17,PlanerSHP!$G$9=AngebotSHP!D17,PlanerSHP!$G$10=AngebotSHP!D17,PlanerSHP!$G$11=AngebotSHP!D17,PlanerSHP!$G$14=AngebotSHP!D17,PlanerSHP!$G$15=AngebotSHP!D17,PlanerSHP!$G$16=AngebotSHP!D17,PlanerSHP!$G$17=AngebotSHP!D17,PlanerSHP!$G$20=AngebotSHP!D17,PlanerSHP!$G$21=AngebotSHP!D17,PlanerSHP!$G$22=AngebotSHP!D17,PlanerSHP!$G$23=AngebotSHP!D17,PlanerSHP!$G$26=AngebotSHP!D17,PlanerSHP!$G$27=AngebotSHP!D17,PlanerSHP!$G$28=AngebotSHP!D17,PlanerSHP!$G$29=AngebotSHP!D17,PlanerSHP!$G$32=AngebotSHP!D17,PlanerSHP!$G$33=AngebotSHP!D17,PlanerSHP!$G$34=AngebotSHP!D17,PlanerSHP!$G$35=AngebotSHP!D17,PlanerSHP!$G$38=AngebotSHP!D17,PlanerSHP!$G$39=AngebotSHP!D17,PlanerSHP!$G$40=AngebotSHP!D17,PlanerSHP!$G$41=AngebotSHP!D17,PlanerSHP!$G$44=AngebotSHP!D17,PlanerSHP!$G$45=AngebotSHP!D17,PlanerSHP!$G$46=AngebotSHP!D17,PlanerSHP!$G$47=AngebotSHP!D17,PlanerSHP!$G$50=AngebotSHP!D17,PlanerSHP!$G$51=AngebotSHP!D17,PlanerSHP!$G$52=AngebotSHP!D17,PlanerSHP!$G$53=AngebotSHP!D17),"---'Bitte wählen' wählen!---",AngebotSHP!D17)</f>
        <v>WP2_03.1 Heilpädagogik im Bereich geistige Entwicklung I</v>
      </c>
      <c r="H17" s="271" t="str">
        <f>Angebotsplan!H15</f>
        <v>WP2_10</v>
      </c>
      <c r="I17" t="str">
        <f>Angebotsplan!I15</f>
        <v>Autismus im Kontext der Schulischen Heilpädagogik</v>
      </c>
      <c r="J17" t="str">
        <f t="shared" ref="J17:J24" si="5">CONCATENATE(H17," ",I17)</f>
        <v>WP2_10 Autismus im Kontext der Schulischen Heilpädagogik</v>
      </c>
      <c r="K17" t="str">
        <f>IF(OR(PlanerSHP!$C$8=AngebotSHP!J17,PlanerSHP!$C$9=AngebotSHP!J17,PlanerSHP!$C$10=AngebotSHP!J17,PlanerSHP!$C$11=AngebotSHP!J17,PlanerSHP!$C$14=AngebotSHP!J17,PlanerSHP!$C$15=AngebotSHP!J17,PlanerSHP!$C$16=AngebotSHP!J17,PlanerSHP!$C$17=AngebotSHP!J17,PlanerSHP!$C$20=AngebotSHP!J17,PlanerSHP!$C$21=AngebotSHP!J17,PlanerSHP!$C$22=AngebotSHP!J17,PlanerSHP!$C$23=AngebotSHP!J17,PlanerSHP!$C$26=AngebotSHP!J17,PlanerSHP!$C$27=AngebotSHP!J17,PlanerSHP!$C$28=AngebotSHP!J17,PlanerSHP!$C$29=AngebotSHP!J17,PlanerSHP!$C$32=AngebotSHP!J17,PlanerSHP!$C$33=AngebotSHP!J17,PlanerSHP!$C$34=AngebotSHP!J17,PlanerSHP!$C$35=AngebotSHP!J17,PlanerSHP!$C$38=AngebotSHP!J17,PlanerSHP!$C$39=AngebotSHP!J17,PlanerSHP!$C$40=AngebotSHP!J17,PlanerSHP!$C$41=AngebotSHP!J17,PlanerSHP!$C$44=AngebotSHP!J17,PlanerSHP!$C$45=AngebotSHP!J17,PlanerSHP!$C$46=AngebotSHP!J17,PlanerSHP!$C$47=AngebotSHP!J17,PlanerSHP!$C$50=AngebotSHP!J17,PlanerSHP!$C$51=AngebotSHP!J17,PlanerSHP!$C$52=AngebotSHP!J17,PlanerSHP!$C$53=AngebotSHP!J17,PlanerSHP!$D$8=AngebotSHP!J17,PlanerSHP!$D$9=AngebotSHP!J17,PlanerSHP!$D$10=AngebotSHP!J17,PlanerSHP!$D$11=AngebotSHP!J17,PlanerSHP!$D$14=AngebotSHP!J17,PlanerSHP!$D$15=AngebotSHP!J17,PlanerSHP!$D$16=AngebotSHP!J17,PlanerSHP!$D$17=AngebotSHP!J17,PlanerSHP!$D$20=AngebotSHP!J17,PlanerSHP!$D$21=AngebotSHP!J17,PlanerSHP!$D$22=AngebotSHP!J17,PlanerSHP!$D$23=AngebotSHP!J17,PlanerSHP!$D$26=AngebotSHP!J17,PlanerSHP!$D$27=AngebotSHP!J17,PlanerSHP!$D$28=AngebotSHP!J17,PlanerSHP!$D$29=AngebotSHP!J17,PlanerSHP!$D$32=AngebotSHP!J17,PlanerSHP!$D$33=AngebotSHP!J17,PlanerSHP!$D$34=AngebotSHP!J17,PlanerSHP!$D$35=AngebotSHP!J17,PlanerSHP!$D$38=AngebotSHP!J17,PlanerSHP!$D$39=AngebotSHP!J17,PlanerSHP!$D$40=AngebotSHP!J17,PlanerSHP!$D$41=AngebotSHP!J17,PlanerSHP!$D$44=AngebotSHP!J17,PlanerSHP!$D$45=AngebotSHP!J17,PlanerSHP!$D$46=AngebotSHP!J17,PlanerSHP!$D$47=AngebotSHP!J17,PlanerSHP!$D$50=AngebotSHP!J17,PlanerSHP!$D$51=AngebotSHP!J17,PlanerSHP!$D$52=AngebotSHP!J17,PlanerSHP!$D$53=AngebotSHP!J17,PlanerSHP!$F$8=AngebotSHP!J17,PlanerSHP!$F$9=AngebotSHP!J17,PlanerSHP!$F$10=AngebotSHP!J17,PlanerSHP!$F$11=AngebotSHP!J17,PlanerSHP!$F$14=AngebotSHP!J17,PlanerSHP!$F$15=AngebotSHP!J17,PlanerSHP!$F$16=AngebotSHP!J17,PlanerSHP!$F$17=AngebotSHP!J17,PlanerSHP!$F$20=AngebotSHP!J17,PlanerSHP!$F$21=AngebotSHP!J17,PlanerSHP!$F$22=AngebotSHP!J17,PlanerSHP!$F$23=AngebotSHP!J17,PlanerSHP!$F$26=AngebotSHP!J17,PlanerSHP!$F$27=AngebotSHP!J17,PlanerSHP!$F$28=AngebotSHP!J17,PlanerSHP!$F$29=AngebotSHP!J17,PlanerSHP!$F$32=AngebotSHP!J17,PlanerSHP!$F$33=AngebotSHP!J17,PlanerSHP!$F$34=AngebotSHP!J17,PlanerSHP!$F$35=AngebotSHP!J17,PlanerSHP!$F$38=AngebotSHP!J17,PlanerSHP!$F$39=AngebotSHP!J17,PlanerSHP!$F$40=AngebotSHP!J17,PlanerSHP!$F$41=AngebotSHP!J17,PlanerSHP!$F$44=AngebotSHP!J17,PlanerSHP!$F$45=AngebotSHP!J17,PlanerSHP!$F$46=AngebotSHP!J17,PlanerSHP!$F$47=AngebotSHP!J17,PlanerSHP!$F$50=AngebotSHP!J17,PlanerSHP!$F$51=AngebotSHP!J17,PlanerSHP!$F$52=AngebotSHP!J17,PlanerSHP!$F$53=AngebotSHP!J17,PlanerSHP!$G$8=AngebotSHP!J17,PlanerSHP!$G$9=AngebotSHP!J17,PlanerSHP!$G$10=AngebotSHP!J17,PlanerSHP!$G$11=AngebotSHP!J17,PlanerSHP!$G$14=AngebotSHP!J17,PlanerSHP!$G$15=AngebotSHP!J17,PlanerSHP!$G$16=AngebotSHP!J17,PlanerSHP!$G$17=AngebotSHP!J17,PlanerSHP!$G$20=AngebotSHP!J17,PlanerSHP!$G$21=AngebotSHP!J17,PlanerSHP!$G$22=AngebotSHP!J17,PlanerSHP!$G$23=AngebotSHP!J17,PlanerSHP!$G$26=AngebotSHP!J17,PlanerSHP!$G$27=AngebotSHP!J17,PlanerSHP!$G$28=AngebotSHP!J17,PlanerSHP!$G$29=AngebotSHP!J17,PlanerSHP!$G$32=AngebotSHP!J17,PlanerSHP!$G$33=AngebotSHP!J17,PlanerSHP!$G$34=AngebotSHP!J17,PlanerSHP!$G$35=AngebotSHP!J17,PlanerSHP!$G$38=AngebotSHP!J17,PlanerSHP!$G$39=AngebotSHP!J17,PlanerSHP!$G$40=AngebotSHP!J17,PlanerSHP!$G$41=AngebotSHP!J17,PlanerSHP!$G$44=AngebotSHP!J17,PlanerSHP!$G$45=AngebotSHP!J17,PlanerSHP!$G$46=AngebotSHP!J17,PlanerSHP!$G$47=AngebotSHP!J17,PlanerSHP!$G$50=AngebotSHP!J17,PlanerSHP!$G$51=AngebotSHP!J17,PlanerSHP!$G$52=AngebotSHP!J17,PlanerSHP!$G$53=AngebotSHP!J17),"---'Bitte wählen' wählen!---",AngebotSHP!J17)</f>
        <v>WP2_10 Autismus im Kontext der Schulischen Heilpädagogik</v>
      </c>
      <c r="N17" s="271" t="str">
        <f>Angebotsplan!N36</f>
        <v>WP2_03.2</v>
      </c>
      <c r="O17" t="str">
        <f>Angebotsplan!O36</f>
        <v>Heilpädagogik im Bereich geistige Entwicklung II</v>
      </c>
      <c r="P17" t="str">
        <f>CONCATENATE(N17," ",O17," - Nicht im HS22")</f>
        <v>WP2_03.2 Heilpädagogik im Bereich geistige Entwicklung II - Nicht im HS22</v>
      </c>
      <c r="Q17" t="str">
        <f>IF(OR(PlanerSHP!$C$8=AngebotSHP!P17,PlanerSHP!$C$9=AngebotSHP!P17,PlanerSHP!$C$10=AngebotSHP!P17,PlanerSHP!$C$11=AngebotSHP!P17,PlanerSHP!$C$14=AngebotSHP!P17,PlanerSHP!$C$15=AngebotSHP!P17,PlanerSHP!$C$16=AngebotSHP!P17,PlanerSHP!$C$17=AngebotSHP!P17,PlanerSHP!$C$20=AngebotSHP!P17,PlanerSHP!$C$21=AngebotSHP!P17,PlanerSHP!$C$22=AngebotSHP!P17,PlanerSHP!$C$23=AngebotSHP!P17,PlanerSHP!$C$26=AngebotSHP!P17,PlanerSHP!$C$27=AngebotSHP!P17,PlanerSHP!$C$28=AngebotSHP!P17,PlanerSHP!$C$29=AngebotSHP!P17,PlanerSHP!$C$32=AngebotSHP!P17,PlanerSHP!$C$33=AngebotSHP!P17,PlanerSHP!$C$34=AngebotSHP!P17,PlanerSHP!$C$35=AngebotSHP!P17,PlanerSHP!$C$38=AngebotSHP!P17,PlanerSHP!$C$39=AngebotSHP!P17,PlanerSHP!$C$40=AngebotSHP!P17,PlanerSHP!$C$41=AngebotSHP!P17,PlanerSHP!$C$44=AngebotSHP!P17,PlanerSHP!$C$45=AngebotSHP!P17,PlanerSHP!$C$46=AngebotSHP!P17,PlanerSHP!$C$47=AngebotSHP!P17,PlanerSHP!$C$50=AngebotSHP!P17,PlanerSHP!$C$51=AngebotSHP!P17,PlanerSHP!$C$52=AngebotSHP!P17,PlanerSHP!$C$53=AngebotSHP!P17,PlanerSHP!$D$8=AngebotSHP!P17,PlanerSHP!$D$9=AngebotSHP!P17,PlanerSHP!$D$10=AngebotSHP!P17,PlanerSHP!$D$11=AngebotSHP!P17,PlanerSHP!$D$14=AngebotSHP!P17,PlanerSHP!$D$15=AngebotSHP!P17,PlanerSHP!$D$16=AngebotSHP!P17,PlanerSHP!$D$17=AngebotSHP!P17,PlanerSHP!$D$20=AngebotSHP!P17,PlanerSHP!$D$21=AngebotSHP!P17,PlanerSHP!$D$22=AngebotSHP!P17,PlanerSHP!$D$23=AngebotSHP!P17,PlanerSHP!$D$26=AngebotSHP!P17,PlanerSHP!$D$27=AngebotSHP!P17,PlanerSHP!$D$28=AngebotSHP!P17,PlanerSHP!$D$29=AngebotSHP!P17,PlanerSHP!$D$32=AngebotSHP!P17,PlanerSHP!$D$33=AngebotSHP!P17,PlanerSHP!$D$34=AngebotSHP!P17,PlanerSHP!$D$35=AngebotSHP!P17,PlanerSHP!$D$38=AngebotSHP!P17,PlanerSHP!$D$39=AngebotSHP!P17,PlanerSHP!$D$40=AngebotSHP!P17,PlanerSHP!$D$41=AngebotSHP!P17,PlanerSHP!$D$44=AngebotSHP!P17,PlanerSHP!$D$45=AngebotSHP!P17,PlanerSHP!$D$46=AngebotSHP!P17,PlanerSHP!$D$47=AngebotSHP!P17,PlanerSHP!$D$50=AngebotSHP!P17,PlanerSHP!$D$51=AngebotSHP!P17,PlanerSHP!$D$52=AngebotSHP!P17,PlanerSHP!$D$53=AngebotSHP!P17,PlanerSHP!$F$8=AngebotSHP!P17,PlanerSHP!$F$9=AngebotSHP!P17,PlanerSHP!$F$10=AngebotSHP!P17,PlanerSHP!$F$11=AngebotSHP!P17,PlanerSHP!$F$14=AngebotSHP!P17,PlanerSHP!$F$15=AngebotSHP!P17,PlanerSHP!$F$16=AngebotSHP!P17,PlanerSHP!$F$17=AngebotSHP!P17,PlanerSHP!$F$20=AngebotSHP!P17,PlanerSHP!$F$21=AngebotSHP!P17,PlanerSHP!$F$22=AngebotSHP!P17,PlanerSHP!$F$23=AngebotSHP!P17,PlanerSHP!$F$26=AngebotSHP!P17,PlanerSHP!$F$27=AngebotSHP!P17,PlanerSHP!$F$28=AngebotSHP!P17,PlanerSHP!$F$29=AngebotSHP!P17,PlanerSHP!$F$32=AngebotSHP!P17,PlanerSHP!$F$33=AngebotSHP!P17,PlanerSHP!$F$34=AngebotSHP!P17,PlanerSHP!$F$35=AngebotSHP!P17,PlanerSHP!$F$38=AngebotSHP!P17,PlanerSHP!$F$39=AngebotSHP!P17,PlanerSHP!$F$40=AngebotSHP!P17,PlanerSHP!$F$41=AngebotSHP!P17,PlanerSHP!$F$44=AngebotSHP!P17,PlanerSHP!$F$45=AngebotSHP!P17,PlanerSHP!$F$46=AngebotSHP!P17,PlanerSHP!$F$47=AngebotSHP!P17,PlanerSHP!$F$50=AngebotSHP!P17,PlanerSHP!$F$51=AngebotSHP!P17,PlanerSHP!$F$52=AngebotSHP!P17,PlanerSHP!$F$53=AngebotSHP!P17,PlanerSHP!$G$8=AngebotSHP!P17,PlanerSHP!$G$9=AngebotSHP!P17,PlanerSHP!$G$10=AngebotSHP!P17,PlanerSHP!$G$11=AngebotSHP!P17,PlanerSHP!$G$14=AngebotSHP!P17,PlanerSHP!$G$15=AngebotSHP!P17,PlanerSHP!$G$16=AngebotSHP!P17,PlanerSHP!$G$17=AngebotSHP!P17,PlanerSHP!$G$20=AngebotSHP!P17,PlanerSHP!$G$21=AngebotSHP!P17,PlanerSHP!$G$22=AngebotSHP!P17,PlanerSHP!$G$23=AngebotSHP!P17,PlanerSHP!$G$26=AngebotSHP!P17,PlanerSHP!$G$27=AngebotSHP!P17,PlanerSHP!$G$28=AngebotSHP!P17,PlanerSHP!$G$29=AngebotSHP!P17,PlanerSHP!$G$32=AngebotSHP!P17,PlanerSHP!$G$33=AngebotSHP!P17,PlanerSHP!$G$34=AngebotSHP!P17,PlanerSHP!$G$35=AngebotSHP!P17,PlanerSHP!$G$38=AngebotSHP!P17,PlanerSHP!$G$39=AngebotSHP!P17,PlanerSHP!$G$40=AngebotSHP!P17,PlanerSHP!$G$41=AngebotSHP!P17,PlanerSHP!$G$44=AngebotSHP!P17,PlanerSHP!$G$45=AngebotSHP!P17,PlanerSHP!$G$46=AngebotSHP!P17,PlanerSHP!$G$47=AngebotSHP!P17,PlanerSHP!$G$50=AngebotSHP!P17,PlanerSHP!$G$51=AngebotSHP!P17,PlanerSHP!$G$52=AngebotSHP!P17,PlanerSHP!$G$53=AngebotSHP!P17),"---'Bitte wählen' wählen!---",AngebotSHP!P17)</f>
        <v>WP2_03.2 Heilpädagogik im Bereich geistige Entwicklung II - Nicht im HS22</v>
      </c>
      <c r="T17" s="271" t="str">
        <f>Angebotsplan!T15</f>
        <v>WP2_10</v>
      </c>
      <c r="U17" t="str">
        <f>Angebotsplan!U15</f>
        <v>Autismus im Kontext der Schulischen Heilpädagogik</v>
      </c>
      <c r="V17" t="str">
        <f t="shared" ref="V17:V18" si="6">CONCATENATE(T17," ",U17)</f>
        <v>WP2_10 Autismus im Kontext der Schulischen Heilpädagogik</v>
      </c>
      <c r="W17" t="str">
        <f>IF(OR(PlanerSHP!$C$8=AngebotSHP!V17,PlanerSHP!$C$9=AngebotSHP!V17,PlanerSHP!$C$10=AngebotSHP!V17,PlanerSHP!$C$11=AngebotSHP!V17,PlanerSHP!$C$14=AngebotSHP!V17,PlanerSHP!$C$15=AngebotSHP!V17,PlanerSHP!$C$16=AngebotSHP!V17,PlanerSHP!$C$17=AngebotSHP!V17,PlanerSHP!$C$20=AngebotSHP!V17,PlanerSHP!$C$21=AngebotSHP!V17,PlanerSHP!$C$22=AngebotSHP!V17,PlanerSHP!$C$23=AngebotSHP!V17,PlanerSHP!$C$26=AngebotSHP!V17,PlanerSHP!$C$27=AngebotSHP!V17,PlanerSHP!$C$28=AngebotSHP!V17,PlanerSHP!$C$29=AngebotSHP!V17,PlanerSHP!$C$32=AngebotSHP!V17,PlanerSHP!$C$33=AngebotSHP!V17,PlanerSHP!$C$34=AngebotSHP!V17,PlanerSHP!$C$35=AngebotSHP!V17,PlanerSHP!$C$38=AngebotSHP!V17,PlanerSHP!$C$39=AngebotSHP!V17,PlanerSHP!$C$40=AngebotSHP!V17,PlanerSHP!$C$41=AngebotSHP!V17,PlanerSHP!$C$44=AngebotSHP!V17,PlanerSHP!$C$45=AngebotSHP!V17,PlanerSHP!$C$46=AngebotSHP!V17,PlanerSHP!$C$47=AngebotSHP!V17,PlanerSHP!$C$50=AngebotSHP!V17,PlanerSHP!$C$51=AngebotSHP!V17,PlanerSHP!$C$52=AngebotSHP!V17,PlanerSHP!$C$53=AngebotSHP!V17,PlanerSHP!$D$8=AngebotSHP!V17,PlanerSHP!$D$9=AngebotSHP!V17,PlanerSHP!$D$10=AngebotSHP!V17,PlanerSHP!$D$11=AngebotSHP!V17,PlanerSHP!$D$14=AngebotSHP!V17,PlanerSHP!$D$15=AngebotSHP!V17,PlanerSHP!$D$16=AngebotSHP!V17,PlanerSHP!$D$17=AngebotSHP!V17,PlanerSHP!$D$20=AngebotSHP!V17,PlanerSHP!$D$21=AngebotSHP!V17,PlanerSHP!$D$22=AngebotSHP!V17,PlanerSHP!$D$23=AngebotSHP!V17,PlanerSHP!$D$26=AngebotSHP!V17,PlanerSHP!$D$27=AngebotSHP!V17,PlanerSHP!$D$28=AngebotSHP!V17,PlanerSHP!$D$29=AngebotSHP!V17,PlanerSHP!$D$32=AngebotSHP!V17,PlanerSHP!$D$33=AngebotSHP!V17,PlanerSHP!$D$34=AngebotSHP!V17,PlanerSHP!$D$35=AngebotSHP!V17,PlanerSHP!$D$38=AngebotSHP!V17,PlanerSHP!$D$39=AngebotSHP!V17,PlanerSHP!$D$40=AngebotSHP!V17,PlanerSHP!$D$41=AngebotSHP!V17,PlanerSHP!$D$44=AngebotSHP!V17,PlanerSHP!$D$45=AngebotSHP!V17,PlanerSHP!$D$46=AngebotSHP!V17,PlanerSHP!$D$47=AngebotSHP!V17,PlanerSHP!$D$50=AngebotSHP!V17,PlanerSHP!$D$51=AngebotSHP!V17,PlanerSHP!$D$52=AngebotSHP!V17,PlanerSHP!$D$53=AngebotSHP!V17,PlanerSHP!$F$8=AngebotSHP!V17,PlanerSHP!$F$9=AngebotSHP!V17,PlanerSHP!$F$10=AngebotSHP!V17,PlanerSHP!$F$11=AngebotSHP!V17,PlanerSHP!$F$14=AngebotSHP!V17,PlanerSHP!$F$15=AngebotSHP!V17,PlanerSHP!$F$16=AngebotSHP!V17,PlanerSHP!$F$17=AngebotSHP!V17,PlanerSHP!$F$20=AngebotSHP!V17,PlanerSHP!$F$21=AngebotSHP!V17,PlanerSHP!$F$22=AngebotSHP!V17,PlanerSHP!$F$23=AngebotSHP!V17,PlanerSHP!$F$26=AngebotSHP!V17,PlanerSHP!$F$27=AngebotSHP!V17,PlanerSHP!$F$28=AngebotSHP!V17,PlanerSHP!$F$29=AngebotSHP!V17,PlanerSHP!$F$32=AngebotSHP!V17,PlanerSHP!$F$33=AngebotSHP!V17,PlanerSHP!$F$34=AngebotSHP!V17,PlanerSHP!$F$35=AngebotSHP!V17,PlanerSHP!$F$38=AngebotSHP!V17,PlanerSHP!$F$39=AngebotSHP!V17,PlanerSHP!$F$40=AngebotSHP!V17,PlanerSHP!$F$41=AngebotSHP!V17,PlanerSHP!$F$44=AngebotSHP!V17,PlanerSHP!$F$45=AngebotSHP!V17,PlanerSHP!$F$46=AngebotSHP!V17,PlanerSHP!$F$47=AngebotSHP!V17,PlanerSHP!$F$50=AngebotSHP!V17,PlanerSHP!$F$51=AngebotSHP!V17,PlanerSHP!$F$52=AngebotSHP!V17,PlanerSHP!$F$53=AngebotSHP!V17,PlanerSHP!$G$8=AngebotSHP!V17,PlanerSHP!$G$9=AngebotSHP!V17,PlanerSHP!$G$10=AngebotSHP!V17,PlanerSHP!$G$11=AngebotSHP!V17,PlanerSHP!$G$14=AngebotSHP!V17,PlanerSHP!$G$15=AngebotSHP!V17,PlanerSHP!$G$16=AngebotSHP!V17,PlanerSHP!$G$17=AngebotSHP!V17,PlanerSHP!$G$20=AngebotSHP!V17,PlanerSHP!$G$21=AngebotSHP!V17,PlanerSHP!$G$22=AngebotSHP!V17,PlanerSHP!$G$23=AngebotSHP!V17,PlanerSHP!$G$26=AngebotSHP!V17,PlanerSHP!$G$27=AngebotSHP!V17,PlanerSHP!$G$28=AngebotSHP!V17,PlanerSHP!$G$29=AngebotSHP!V17,PlanerSHP!$G$32=AngebotSHP!V17,PlanerSHP!$G$33=AngebotSHP!V17,PlanerSHP!$G$34=AngebotSHP!V17,PlanerSHP!$G$35=AngebotSHP!V17,PlanerSHP!$G$38=AngebotSHP!V17,PlanerSHP!$G$39=AngebotSHP!V17,PlanerSHP!$G$40=AngebotSHP!V17,PlanerSHP!$G$41=AngebotSHP!V17,PlanerSHP!$G$44=AngebotSHP!V17,PlanerSHP!$G$45=AngebotSHP!V17,PlanerSHP!$G$46=AngebotSHP!V17,PlanerSHP!$G$47=AngebotSHP!V17,PlanerSHP!$G$50=AngebotSHP!V17,PlanerSHP!$G$51=AngebotSHP!V17,PlanerSHP!$G$52=AngebotSHP!V17,PlanerSHP!$G$53=AngebotSHP!V17),"---'Bitte wählen' wählen!---",AngebotSHP!V17)</f>
        <v>WP2_10 Autismus im Kontext der Schulischen Heilpädagogik</v>
      </c>
    </row>
    <row r="18" spans="1:23" x14ac:dyDescent="0.35">
      <c r="A18" s="358">
        <f>Angebotsplan!A16</f>
        <v>0</v>
      </c>
      <c r="B18" s="271" t="str">
        <f>Angebotsplan!B16</f>
        <v>WP2_06.1</v>
      </c>
      <c r="C18" t="str">
        <f>Angebotsplan!C16</f>
        <v>Heilpädagogik im Bereich körperlich-motorische Entwicklung. Motorische Beeinträchtigungen</v>
      </c>
      <c r="D18" t="str">
        <f>CONCATENATE(B18," ",C18)</f>
        <v>WP2_06.1 Heilpädagogik im Bereich körperlich-motorische Entwicklung. Motorische Beeinträchtigungen</v>
      </c>
      <c r="E18" t="str">
        <f>IF(OR(PlanerSHP!$C$8=AngebotSHP!D18,PlanerSHP!$C$9=AngebotSHP!D18,PlanerSHP!$C$10=AngebotSHP!D18,PlanerSHP!$C$11=AngebotSHP!D18,PlanerSHP!$C$14=AngebotSHP!D18,PlanerSHP!$C$15=AngebotSHP!D18,PlanerSHP!$C$16=AngebotSHP!D18,PlanerSHP!$C$17=AngebotSHP!D18,PlanerSHP!$C$20=AngebotSHP!D18,PlanerSHP!$C$21=AngebotSHP!D18,PlanerSHP!$C$22=AngebotSHP!D18,PlanerSHP!$C$23=AngebotSHP!D18,PlanerSHP!$C$26=AngebotSHP!D18,PlanerSHP!$C$27=AngebotSHP!D18,PlanerSHP!$C$28=AngebotSHP!D18,PlanerSHP!$C$29=AngebotSHP!D18,PlanerSHP!$C$32=AngebotSHP!D18,PlanerSHP!$C$33=AngebotSHP!D18,PlanerSHP!$C$34=AngebotSHP!D18,PlanerSHP!$C$35=AngebotSHP!D18,PlanerSHP!$C$38=AngebotSHP!D18,PlanerSHP!$C$39=AngebotSHP!D18,PlanerSHP!$C$40=AngebotSHP!D18,PlanerSHP!$C$41=AngebotSHP!D18,PlanerSHP!$C$44=AngebotSHP!D18,PlanerSHP!$C$45=AngebotSHP!D18,PlanerSHP!$C$46=AngebotSHP!D18,PlanerSHP!$C$47=AngebotSHP!D18,PlanerSHP!$C$50=AngebotSHP!D18,PlanerSHP!$C$51=AngebotSHP!D18,PlanerSHP!$C$52=AngebotSHP!D18,PlanerSHP!$C$53=AngebotSHP!D18,PlanerSHP!$D$8=AngebotSHP!D18,PlanerSHP!$D$9=AngebotSHP!D18,PlanerSHP!$D$10=AngebotSHP!D18,PlanerSHP!$D$11=AngebotSHP!D18,PlanerSHP!$D$14=AngebotSHP!D18,PlanerSHP!$D$15=AngebotSHP!D18,PlanerSHP!$D$16=AngebotSHP!D18,PlanerSHP!$D$17=AngebotSHP!D18,PlanerSHP!$D$20=AngebotSHP!D18,PlanerSHP!$D$21=AngebotSHP!D18,PlanerSHP!$D$22=AngebotSHP!D18,PlanerSHP!$D$23=AngebotSHP!D18,PlanerSHP!$D$26=AngebotSHP!D18,PlanerSHP!$D$27=AngebotSHP!D18,PlanerSHP!$D$28=AngebotSHP!D18,PlanerSHP!$D$29=AngebotSHP!D18,PlanerSHP!$D$32=AngebotSHP!D18,PlanerSHP!$D$33=AngebotSHP!D18,PlanerSHP!$D$34=AngebotSHP!D18,PlanerSHP!$D$35=AngebotSHP!D18,PlanerSHP!$D$38=AngebotSHP!D18,PlanerSHP!$D$39=AngebotSHP!D18,PlanerSHP!$D$40=AngebotSHP!D18,PlanerSHP!$D$41=AngebotSHP!D18,PlanerSHP!$D$44=AngebotSHP!D18,PlanerSHP!$D$45=AngebotSHP!D18,PlanerSHP!$D$46=AngebotSHP!D18,PlanerSHP!$D$47=AngebotSHP!D18,PlanerSHP!$D$50=AngebotSHP!D18,PlanerSHP!$D$51=AngebotSHP!D18,PlanerSHP!$D$52=AngebotSHP!D18,PlanerSHP!$D$53=AngebotSHP!D18,PlanerSHP!$F$8=AngebotSHP!D18,PlanerSHP!$F$9=AngebotSHP!D18,PlanerSHP!$F$10=AngebotSHP!D18,PlanerSHP!$F$11=AngebotSHP!D18,PlanerSHP!$F$14=AngebotSHP!D18,PlanerSHP!$F$15=AngebotSHP!D18,PlanerSHP!$F$16=AngebotSHP!D18,PlanerSHP!$F$17=AngebotSHP!D18,PlanerSHP!$F$20=AngebotSHP!D18,PlanerSHP!$F$21=AngebotSHP!D18,PlanerSHP!$F$22=AngebotSHP!D18,PlanerSHP!$F$23=AngebotSHP!D18,PlanerSHP!$F$26=AngebotSHP!D18,PlanerSHP!$F$27=AngebotSHP!D18,PlanerSHP!$F$28=AngebotSHP!D18,PlanerSHP!$F$29=AngebotSHP!D18,PlanerSHP!$F$32=AngebotSHP!D18,PlanerSHP!$F$33=AngebotSHP!D18,PlanerSHP!$F$34=AngebotSHP!D18,PlanerSHP!$F$35=AngebotSHP!D18,PlanerSHP!$F$38=AngebotSHP!D18,PlanerSHP!$F$39=AngebotSHP!D18,PlanerSHP!$F$40=AngebotSHP!D18,PlanerSHP!$F$41=AngebotSHP!D18,PlanerSHP!$F$44=AngebotSHP!D18,PlanerSHP!$F$45=AngebotSHP!D18,PlanerSHP!$F$46=AngebotSHP!D18,PlanerSHP!$F$47=AngebotSHP!D18,PlanerSHP!$F$50=AngebotSHP!D18,PlanerSHP!$F$51=AngebotSHP!D18,PlanerSHP!$F$52=AngebotSHP!D18,PlanerSHP!$F$53=AngebotSHP!D18,PlanerSHP!$G$8=AngebotSHP!D18,PlanerSHP!$G$9=AngebotSHP!D18,PlanerSHP!$G$10=AngebotSHP!D18,PlanerSHP!$G$11=AngebotSHP!D18,PlanerSHP!$G$14=AngebotSHP!D18,PlanerSHP!$G$15=AngebotSHP!D18,PlanerSHP!$G$16=AngebotSHP!D18,PlanerSHP!$G$17=AngebotSHP!D18,PlanerSHP!$G$20=AngebotSHP!D18,PlanerSHP!$G$21=AngebotSHP!D18,PlanerSHP!$G$22=AngebotSHP!D18,PlanerSHP!$G$23=AngebotSHP!D18,PlanerSHP!$G$26=AngebotSHP!D18,PlanerSHP!$G$27=AngebotSHP!D18,PlanerSHP!$G$28=AngebotSHP!D18,PlanerSHP!$G$29=AngebotSHP!D18,PlanerSHP!$G$32=AngebotSHP!D18,PlanerSHP!$G$33=AngebotSHP!D18,PlanerSHP!$G$34=AngebotSHP!D18,PlanerSHP!$G$35=AngebotSHP!D18,PlanerSHP!$G$38=AngebotSHP!D18,PlanerSHP!$G$39=AngebotSHP!D18,PlanerSHP!$G$40=AngebotSHP!D18,PlanerSHP!$G$41=AngebotSHP!D18,PlanerSHP!$G$44=AngebotSHP!D18,PlanerSHP!$G$45=AngebotSHP!D18,PlanerSHP!$G$46=AngebotSHP!D18,PlanerSHP!$G$47=AngebotSHP!D18,PlanerSHP!$G$50=AngebotSHP!D18,PlanerSHP!$G$51=AngebotSHP!D18,PlanerSHP!$G$52=AngebotSHP!D18,PlanerSHP!$G$53=AngebotSHP!D18),"---'Bitte wählen' wählen!---",AngebotSHP!D18)</f>
        <v>WP2_06.1 Heilpädagogik im Bereich körperlich-motorische Entwicklung. Motorische Beeinträchtigungen</v>
      </c>
      <c r="H18" s="271" t="str">
        <f>Angebotsplan!H16</f>
        <v>W3_07</v>
      </c>
      <c r="I18" t="str">
        <f>Angebotsplan!I16</f>
        <v>Deutsch als Zweitsprache und Mehrsprachigkeit</v>
      </c>
      <c r="J18" t="str">
        <f>CONCATENATE(H18," ",I18)</f>
        <v>W3_07 Deutsch als Zweitsprache und Mehrsprachigkeit</v>
      </c>
      <c r="K18" t="str">
        <f>IF(OR(PlanerSHP!$C$8=AngebotSHP!J18,PlanerSHP!$C$9=AngebotSHP!J18,PlanerSHP!$C$10=AngebotSHP!J18,PlanerSHP!$C$11=AngebotSHP!J18,PlanerSHP!$C$14=AngebotSHP!J18,PlanerSHP!$C$15=AngebotSHP!J18,PlanerSHP!$C$16=AngebotSHP!J18,PlanerSHP!$C$17=AngebotSHP!J18,PlanerSHP!$C$20=AngebotSHP!J18,PlanerSHP!$C$21=AngebotSHP!J18,PlanerSHP!$C$22=AngebotSHP!J18,PlanerSHP!$C$23=AngebotSHP!J18,PlanerSHP!$C$26=AngebotSHP!J18,PlanerSHP!$C$27=AngebotSHP!J18,PlanerSHP!$C$28=AngebotSHP!J18,PlanerSHP!$C$29=AngebotSHP!J18,PlanerSHP!$C$32=AngebotSHP!J18,PlanerSHP!$C$33=AngebotSHP!J18,PlanerSHP!$C$34=AngebotSHP!J18,PlanerSHP!$C$35=AngebotSHP!J18,PlanerSHP!$C$38=AngebotSHP!J18,PlanerSHP!$C$39=AngebotSHP!J18,PlanerSHP!$C$40=AngebotSHP!J18,PlanerSHP!$C$41=AngebotSHP!J18,PlanerSHP!$C$44=AngebotSHP!J18,PlanerSHP!$C$45=AngebotSHP!J18,PlanerSHP!$C$46=AngebotSHP!J18,PlanerSHP!$C$47=AngebotSHP!J18,PlanerSHP!$C$50=AngebotSHP!J18,PlanerSHP!$C$51=AngebotSHP!J18,PlanerSHP!$C$52=AngebotSHP!J18,PlanerSHP!$C$53=AngebotSHP!J18,PlanerSHP!$D$8=AngebotSHP!J18,PlanerSHP!$D$9=AngebotSHP!J18,PlanerSHP!$D$10=AngebotSHP!J18,PlanerSHP!$D$11=AngebotSHP!J18,PlanerSHP!$D$14=AngebotSHP!J18,PlanerSHP!$D$15=AngebotSHP!J18,PlanerSHP!$D$16=AngebotSHP!J18,PlanerSHP!$D$17=AngebotSHP!J18,PlanerSHP!$D$20=AngebotSHP!J18,PlanerSHP!$D$21=AngebotSHP!J18,PlanerSHP!$D$22=AngebotSHP!J18,PlanerSHP!$D$23=AngebotSHP!J18,PlanerSHP!$D$26=AngebotSHP!J18,PlanerSHP!$D$27=AngebotSHP!J18,PlanerSHP!$D$28=AngebotSHP!J18,PlanerSHP!$D$29=AngebotSHP!J18,PlanerSHP!$D$32=AngebotSHP!J18,PlanerSHP!$D$33=AngebotSHP!J18,PlanerSHP!$D$34=AngebotSHP!J18,PlanerSHP!$D$35=AngebotSHP!J18,PlanerSHP!$D$38=AngebotSHP!J18,PlanerSHP!$D$39=AngebotSHP!J18,PlanerSHP!$D$40=AngebotSHP!J18,PlanerSHP!$D$41=AngebotSHP!J18,PlanerSHP!$D$44=AngebotSHP!J18,PlanerSHP!$D$45=AngebotSHP!J18,PlanerSHP!$D$46=AngebotSHP!J18,PlanerSHP!$D$47=AngebotSHP!J18,PlanerSHP!$D$50=AngebotSHP!J18,PlanerSHP!$D$51=AngebotSHP!J18,PlanerSHP!$D$52=AngebotSHP!J18,PlanerSHP!$D$53=AngebotSHP!J18,PlanerSHP!$F$8=AngebotSHP!J18,PlanerSHP!$F$9=AngebotSHP!J18,PlanerSHP!$F$10=AngebotSHP!J18,PlanerSHP!$F$11=AngebotSHP!J18,PlanerSHP!$F$14=AngebotSHP!J18,PlanerSHP!$F$15=AngebotSHP!J18,PlanerSHP!$F$16=AngebotSHP!J18,PlanerSHP!$F$17=AngebotSHP!J18,PlanerSHP!$F$20=AngebotSHP!J18,PlanerSHP!$F$21=AngebotSHP!J18,PlanerSHP!$F$22=AngebotSHP!J18,PlanerSHP!$F$23=AngebotSHP!J18,PlanerSHP!$F$26=AngebotSHP!J18,PlanerSHP!$F$27=AngebotSHP!J18,PlanerSHP!$F$28=AngebotSHP!J18,PlanerSHP!$F$29=AngebotSHP!J18,PlanerSHP!$F$32=AngebotSHP!J18,PlanerSHP!$F$33=AngebotSHP!J18,PlanerSHP!$F$34=AngebotSHP!J18,PlanerSHP!$F$35=AngebotSHP!J18,PlanerSHP!$F$38=AngebotSHP!J18,PlanerSHP!$F$39=AngebotSHP!J18,PlanerSHP!$F$40=AngebotSHP!J18,PlanerSHP!$F$41=AngebotSHP!J18,PlanerSHP!$F$44=AngebotSHP!J18,PlanerSHP!$F$45=AngebotSHP!J18,PlanerSHP!$F$46=AngebotSHP!J18,PlanerSHP!$F$47=AngebotSHP!J18,PlanerSHP!$F$50=AngebotSHP!J18,PlanerSHP!$F$51=AngebotSHP!J18,PlanerSHP!$F$52=AngebotSHP!J18,PlanerSHP!$F$53=AngebotSHP!J18,PlanerSHP!$G$8=AngebotSHP!J18,PlanerSHP!$G$9=AngebotSHP!J18,PlanerSHP!$G$10=AngebotSHP!J18,PlanerSHP!$G$11=AngebotSHP!J18,PlanerSHP!$G$14=AngebotSHP!J18,PlanerSHP!$G$15=AngebotSHP!J18,PlanerSHP!$G$16=AngebotSHP!J18,PlanerSHP!$G$17=AngebotSHP!J18,PlanerSHP!$G$20=AngebotSHP!J18,PlanerSHP!$G$21=AngebotSHP!J18,PlanerSHP!$G$22=AngebotSHP!J18,PlanerSHP!$G$23=AngebotSHP!J18,PlanerSHP!$G$26=AngebotSHP!J18,PlanerSHP!$G$27=AngebotSHP!J18,PlanerSHP!$G$28=AngebotSHP!J18,PlanerSHP!$G$29=AngebotSHP!J18,PlanerSHP!$G$32=AngebotSHP!J18,PlanerSHP!$G$33=AngebotSHP!J18,PlanerSHP!$G$34=AngebotSHP!J18,PlanerSHP!$G$35=AngebotSHP!J18,PlanerSHP!$G$38=AngebotSHP!J18,PlanerSHP!$G$39=AngebotSHP!J18,PlanerSHP!$G$40=AngebotSHP!J18,PlanerSHP!$G$41=AngebotSHP!J18,PlanerSHP!$G$44=AngebotSHP!J18,PlanerSHP!$G$45=AngebotSHP!J18,PlanerSHP!$G$46=AngebotSHP!J18,PlanerSHP!$G$47=AngebotSHP!J18,PlanerSHP!$G$50=AngebotSHP!J18,PlanerSHP!$G$51=AngebotSHP!J18,PlanerSHP!$G$52=AngebotSHP!J18,PlanerSHP!$G$53=AngebotSHP!J18),"---'Bitte wählen' wählen!---",AngebotSHP!J18)</f>
        <v>W3_07 Deutsch als Zweitsprache und Mehrsprachigkeit</v>
      </c>
      <c r="N18" s="271" t="str">
        <f>Angebotsplan!N16</f>
        <v>WP2_04.1</v>
      </c>
      <c r="O18" t="str">
        <f>Angebotsplan!O16</f>
        <v>Heilpädagogik im Bereich Hören I</v>
      </c>
      <c r="P18" t="str">
        <f>CONCATENATE(N18," ",O18)</f>
        <v>WP2_04.1 Heilpädagogik im Bereich Hören I</v>
      </c>
      <c r="Q18" t="str">
        <f>IF(OR(PlanerSHP!$C$8=AngebotSHP!P18,PlanerSHP!$C$9=AngebotSHP!P18,PlanerSHP!$C$10=AngebotSHP!P18,PlanerSHP!$C$11=AngebotSHP!P18,PlanerSHP!$C$14=AngebotSHP!P18,PlanerSHP!$C$15=AngebotSHP!P18,PlanerSHP!$C$16=AngebotSHP!P18,PlanerSHP!$C$17=AngebotSHP!P18,PlanerSHP!$C$20=AngebotSHP!P18,PlanerSHP!$C$21=AngebotSHP!P18,PlanerSHP!$C$22=AngebotSHP!P18,PlanerSHP!$C$23=AngebotSHP!P18,PlanerSHP!$C$26=AngebotSHP!P18,PlanerSHP!$C$27=AngebotSHP!P18,PlanerSHP!$C$28=AngebotSHP!P18,PlanerSHP!$C$29=AngebotSHP!P18,PlanerSHP!$C$32=AngebotSHP!P18,PlanerSHP!$C$33=AngebotSHP!P18,PlanerSHP!$C$34=AngebotSHP!P18,PlanerSHP!$C$35=AngebotSHP!P18,PlanerSHP!$C$38=AngebotSHP!P18,PlanerSHP!$C$39=AngebotSHP!P18,PlanerSHP!$C$40=AngebotSHP!P18,PlanerSHP!$C$41=AngebotSHP!P18,PlanerSHP!$C$44=AngebotSHP!P18,PlanerSHP!$C$45=AngebotSHP!P18,PlanerSHP!$C$46=AngebotSHP!P18,PlanerSHP!$C$47=AngebotSHP!P18,PlanerSHP!$C$50=AngebotSHP!P18,PlanerSHP!$C$51=AngebotSHP!P18,PlanerSHP!$C$52=AngebotSHP!P18,PlanerSHP!$C$53=AngebotSHP!P18,PlanerSHP!$D$8=AngebotSHP!P18,PlanerSHP!$D$9=AngebotSHP!P18,PlanerSHP!$D$10=AngebotSHP!P18,PlanerSHP!$D$11=AngebotSHP!P18,PlanerSHP!$D$14=AngebotSHP!P18,PlanerSHP!$D$15=AngebotSHP!P18,PlanerSHP!$D$16=AngebotSHP!P18,PlanerSHP!$D$17=AngebotSHP!P18,PlanerSHP!$D$20=AngebotSHP!P18,PlanerSHP!$D$21=AngebotSHP!P18,PlanerSHP!$D$22=AngebotSHP!P18,PlanerSHP!$D$23=AngebotSHP!P18,PlanerSHP!$D$26=AngebotSHP!P18,PlanerSHP!$D$27=AngebotSHP!P18,PlanerSHP!$D$28=AngebotSHP!P18,PlanerSHP!$D$29=AngebotSHP!P18,PlanerSHP!$D$32=AngebotSHP!P18,PlanerSHP!$D$33=AngebotSHP!P18,PlanerSHP!$D$34=AngebotSHP!P18,PlanerSHP!$D$35=AngebotSHP!P18,PlanerSHP!$D$38=AngebotSHP!P18,PlanerSHP!$D$39=AngebotSHP!P18,PlanerSHP!$D$40=AngebotSHP!P18,PlanerSHP!$D$41=AngebotSHP!P18,PlanerSHP!$D$44=AngebotSHP!P18,PlanerSHP!$D$45=AngebotSHP!P18,PlanerSHP!$D$46=AngebotSHP!P18,PlanerSHP!$D$47=AngebotSHP!P18,PlanerSHP!$D$50=AngebotSHP!P18,PlanerSHP!$D$51=AngebotSHP!P18,PlanerSHP!$D$52=AngebotSHP!P18,PlanerSHP!$D$53=AngebotSHP!P18,PlanerSHP!$F$8=AngebotSHP!P18,PlanerSHP!$F$9=AngebotSHP!P18,PlanerSHP!$F$10=AngebotSHP!P18,PlanerSHP!$F$11=AngebotSHP!P18,PlanerSHP!$F$14=AngebotSHP!P18,PlanerSHP!$F$15=AngebotSHP!P18,PlanerSHP!$F$16=AngebotSHP!P18,PlanerSHP!$F$17=AngebotSHP!P18,PlanerSHP!$F$20=AngebotSHP!P18,PlanerSHP!$F$21=AngebotSHP!P18,PlanerSHP!$F$22=AngebotSHP!P18,PlanerSHP!$F$23=AngebotSHP!P18,PlanerSHP!$F$26=AngebotSHP!P18,PlanerSHP!$F$27=AngebotSHP!P18,PlanerSHP!$F$28=AngebotSHP!P18,PlanerSHP!$F$29=AngebotSHP!P18,PlanerSHP!$F$32=AngebotSHP!P18,PlanerSHP!$F$33=AngebotSHP!P18,PlanerSHP!$F$34=AngebotSHP!P18,PlanerSHP!$F$35=AngebotSHP!P18,PlanerSHP!$F$38=AngebotSHP!P18,PlanerSHP!$F$39=AngebotSHP!P18,PlanerSHP!$F$40=AngebotSHP!P18,PlanerSHP!$F$41=AngebotSHP!P18,PlanerSHP!$F$44=AngebotSHP!P18,PlanerSHP!$F$45=AngebotSHP!P18,PlanerSHP!$F$46=AngebotSHP!P18,PlanerSHP!$F$47=AngebotSHP!P18,PlanerSHP!$F$50=AngebotSHP!P18,PlanerSHP!$F$51=AngebotSHP!P18,PlanerSHP!$F$52=AngebotSHP!P18,PlanerSHP!$F$53=AngebotSHP!P18,PlanerSHP!$G$8=AngebotSHP!P18,PlanerSHP!$G$9=AngebotSHP!P18,PlanerSHP!$G$10=AngebotSHP!P18,PlanerSHP!$G$11=AngebotSHP!P18,PlanerSHP!$G$14=AngebotSHP!P18,PlanerSHP!$G$15=AngebotSHP!P18,PlanerSHP!$G$16=AngebotSHP!P18,PlanerSHP!$G$17=AngebotSHP!P18,PlanerSHP!$G$20=AngebotSHP!P18,PlanerSHP!$G$21=AngebotSHP!P18,PlanerSHP!$G$22=AngebotSHP!P18,PlanerSHP!$G$23=AngebotSHP!P18,PlanerSHP!$G$26=AngebotSHP!P18,PlanerSHP!$G$27=AngebotSHP!P18,PlanerSHP!$G$28=AngebotSHP!P18,PlanerSHP!$G$29=AngebotSHP!P18,PlanerSHP!$G$32=AngebotSHP!P18,PlanerSHP!$G$33=AngebotSHP!P18,PlanerSHP!$G$34=AngebotSHP!P18,PlanerSHP!$G$35=AngebotSHP!P18,PlanerSHP!$G$38=AngebotSHP!P18,PlanerSHP!$G$39=AngebotSHP!P18,PlanerSHP!$G$40=AngebotSHP!P18,PlanerSHP!$G$41=AngebotSHP!P18,PlanerSHP!$G$44=AngebotSHP!P18,PlanerSHP!$G$45=AngebotSHP!P18,PlanerSHP!$G$46=AngebotSHP!P18,PlanerSHP!$G$47=AngebotSHP!P18,PlanerSHP!$G$50=AngebotSHP!P18,PlanerSHP!$G$51=AngebotSHP!P18,PlanerSHP!$G$52=AngebotSHP!P18,PlanerSHP!$G$53=AngebotSHP!P18),"---'Bitte wählen' wählen!---",AngebotSHP!P18)</f>
        <v>WP2_04.1 Heilpädagogik im Bereich Hören I</v>
      </c>
      <c r="T18" s="271" t="str">
        <f>Angebotsplan!T16</f>
        <v>W3_07</v>
      </c>
      <c r="U18" t="str">
        <f>Angebotsplan!U16</f>
        <v>Deutsch als Zweitsprache und Mehrsprachigkeit</v>
      </c>
      <c r="V18" t="str">
        <f t="shared" si="6"/>
        <v>W3_07 Deutsch als Zweitsprache und Mehrsprachigkeit</v>
      </c>
      <c r="W18" t="str">
        <f>IF(OR(PlanerSHP!$C$8=AngebotSHP!V18,PlanerSHP!$C$9=AngebotSHP!V18,PlanerSHP!$C$10=AngebotSHP!V18,PlanerSHP!$C$11=AngebotSHP!V18,PlanerSHP!$C$14=AngebotSHP!V18,PlanerSHP!$C$15=AngebotSHP!V18,PlanerSHP!$C$16=AngebotSHP!V18,PlanerSHP!$C$17=AngebotSHP!V18,PlanerSHP!$C$20=AngebotSHP!V18,PlanerSHP!$C$21=AngebotSHP!V18,PlanerSHP!$C$22=AngebotSHP!V18,PlanerSHP!$C$23=AngebotSHP!V18,PlanerSHP!$C$26=AngebotSHP!V18,PlanerSHP!$C$27=AngebotSHP!V18,PlanerSHP!$C$28=AngebotSHP!V18,PlanerSHP!$C$29=AngebotSHP!V18,PlanerSHP!$C$32=AngebotSHP!V18,PlanerSHP!$C$33=AngebotSHP!V18,PlanerSHP!$C$34=AngebotSHP!V18,PlanerSHP!$C$35=AngebotSHP!V18,PlanerSHP!$C$38=AngebotSHP!V18,PlanerSHP!$C$39=AngebotSHP!V18,PlanerSHP!$C$40=AngebotSHP!V18,PlanerSHP!$C$41=AngebotSHP!V18,PlanerSHP!$C$44=AngebotSHP!V18,PlanerSHP!$C$45=AngebotSHP!V18,PlanerSHP!$C$46=AngebotSHP!V18,PlanerSHP!$C$47=AngebotSHP!V18,PlanerSHP!$C$50=AngebotSHP!V18,PlanerSHP!$C$51=AngebotSHP!V18,PlanerSHP!$C$52=AngebotSHP!V18,PlanerSHP!$C$53=AngebotSHP!V18,PlanerSHP!$D$8=AngebotSHP!V18,PlanerSHP!$D$9=AngebotSHP!V18,PlanerSHP!$D$10=AngebotSHP!V18,PlanerSHP!$D$11=AngebotSHP!V18,PlanerSHP!$D$14=AngebotSHP!V18,PlanerSHP!$D$15=AngebotSHP!V18,PlanerSHP!$D$16=AngebotSHP!V18,PlanerSHP!$D$17=AngebotSHP!V18,PlanerSHP!$D$20=AngebotSHP!V18,PlanerSHP!$D$21=AngebotSHP!V18,PlanerSHP!$D$22=AngebotSHP!V18,PlanerSHP!$D$23=AngebotSHP!V18,PlanerSHP!$D$26=AngebotSHP!V18,PlanerSHP!$D$27=AngebotSHP!V18,PlanerSHP!$D$28=AngebotSHP!V18,PlanerSHP!$D$29=AngebotSHP!V18,PlanerSHP!$D$32=AngebotSHP!V18,PlanerSHP!$D$33=AngebotSHP!V18,PlanerSHP!$D$34=AngebotSHP!V18,PlanerSHP!$D$35=AngebotSHP!V18,PlanerSHP!$D$38=AngebotSHP!V18,PlanerSHP!$D$39=AngebotSHP!V18,PlanerSHP!$D$40=AngebotSHP!V18,PlanerSHP!$D$41=AngebotSHP!V18,PlanerSHP!$D$44=AngebotSHP!V18,PlanerSHP!$D$45=AngebotSHP!V18,PlanerSHP!$D$46=AngebotSHP!V18,PlanerSHP!$D$47=AngebotSHP!V18,PlanerSHP!$D$50=AngebotSHP!V18,PlanerSHP!$D$51=AngebotSHP!V18,PlanerSHP!$D$52=AngebotSHP!V18,PlanerSHP!$D$53=AngebotSHP!V18,PlanerSHP!$F$8=AngebotSHP!V18,PlanerSHP!$F$9=AngebotSHP!V18,PlanerSHP!$F$10=AngebotSHP!V18,PlanerSHP!$F$11=AngebotSHP!V18,PlanerSHP!$F$14=AngebotSHP!V18,PlanerSHP!$F$15=AngebotSHP!V18,PlanerSHP!$F$16=AngebotSHP!V18,PlanerSHP!$F$17=AngebotSHP!V18,PlanerSHP!$F$20=AngebotSHP!V18,PlanerSHP!$F$21=AngebotSHP!V18,PlanerSHP!$F$22=AngebotSHP!V18,PlanerSHP!$F$23=AngebotSHP!V18,PlanerSHP!$F$26=AngebotSHP!V18,PlanerSHP!$F$27=AngebotSHP!V18,PlanerSHP!$F$28=AngebotSHP!V18,PlanerSHP!$F$29=AngebotSHP!V18,PlanerSHP!$F$32=AngebotSHP!V18,PlanerSHP!$F$33=AngebotSHP!V18,PlanerSHP!$F$34=AngebotSHP!V18,PlanerSHP!$F$35=AngebotSHP!V18,PlanerSHP!$F$38=AngebotSHP!V18,PlanerSHP!$F$39=AngebotSHP!V18,PlanerSHP!$F$40=AngebotSHP!V18,PlanerSHP!$F$41=AngebotSHP!V18,PlanerSHP!$F$44=AngebotSHP!V18,PlanerSHP!$F$45=AngebotSHP!V18,PlanerSHP!$F$46=AngebotSHP!V18,PlanerSHP!$F$47=AngebotSHP!V18,PlanerSHP!$F$50=AngebotSHP!V18,PlanerSHP!$F$51=AngebotSHP!V18,PlanerSHP!$F$52=AngebotSHP!V18,PlanerSHP!$F$53=AngebotSHP!V18,PlanerSHP!$G$8=AngebotSHP!V18,PlanerSHP!$G$9=AngebotSHP!V18,PlanerSHP!$G$10=AngebotSHP!V18,PlanerSHP!$G$11=AngebotSHP!V18,PlanerSHP!$G$14=AngebotSHP!V18,PlanerSHP!$G$15=AngebotSHP!V18,PlanerSHP!$G$16=AngebotSHP!V18,PlanerSHP!$G$17=AngebotSHP!V18,PlanerSHP!$G$20=AngebotSHP!V18,PlanerSHP!$G$21=AngebotSHP!V18,PlanerSHP!$G$22=AngebotSHP!V18,PlanerSHP!$G$23=AngebotSHP!V18,PlanerSHP!$G$26=AngebotSHP!V18,PlanerSHP!$G$27=AngebotSHP!V18,PlanerSHP!$G$28=AngebotSHP!V18,PlanerSHP!$G$29=AngebotSHP!V18,PlanerSHP!$G$32=AngebotSHP!V18,PlanerSHP!$G$33=AngebotSHP!V18,PlanerSHP!$G$34=AngebotSHP!V18,PlanerSHP!$G$35=AngebotSHP!V18,PlanerSHP!$G$38=AngebotSHP!V18,PlanerSHP!$G$39=AngebotSHP!V18,PlanerSHP!$G$40=AngebotSHP!V18,PlanerSHP!$G$41=AngebotSHP!V18,PlanerSHP!$G$44=AngebotSHP!V18,PlanerSHP!$G$45=AngebotSHP!V18,PlanerSHP!$G$46=AngebotSHP!V18,PlanerSHP!$G$47=AngebotSHP!V18,PlanerSHP!$G$50=AngebotSHP!V18,PlanerSHP!$G$51=AngebotSHP!V18,PlanerSHP!$G$52=AngebotSHP!V18,PlanerSHP!$G$53=AngebotSHP!V18),"---'Bitte wählen' wählen!---",AngebotSHP!V18)</f>
        <v>W3_07 Deutsch als Zweitsprache und Mehrsprachigkeit</v>
      </c>
    </row>
    <row r="19" spans="1:23" x14ac:dyDescent="0.35">
      <c r="A19" s="358"/>
      <c r="N19" s="271" t="str">
        <f>Angebotsplan!N17</f>
        <v>WP2_05.1</v>
      </c>
      <c r="O19" t="str">
        <f>Angebotsplan!O17</f>
        <v>Heilpädagogik im Bereich Sehen I</v>
      </c>
      <c r="P19" t="str">
        <f>CONCATENATE(N19," ",O19)</f>
        <v>WP2_05.1 Heilpädagogik im Bereich Sehen I</v>
      </c>
      <c r="Q19" t="str">
        <f>IF(OR(PlanerSHP!$C$8=AngebotSHP!P19,PlanerSHP!$C$9=AngebotSHP!P19,PlanerSHP!$C$10=AngebotSHP!P19,PlanerSHP!$C$11=AngebotSHP!P19,PlanerSHP!$C$14=AngebotSHP!P19,PlanerSHP!$C$15=AngebotSHP!P19,PlanerSHP!$C$16=AngebotSHP!P19,PlanerSHP!$C$17=AngebotSHP!P19,PlanerSHP!$C$20=AngebotSHP!P19,PlanerSHP!$C$21=AngebotSHP!P19,PlanerSHP!$C$22=AngebotSHP!P19,PlanerSHP!$C$23=AngebotSHP!P19,PlanerSHP!$C$26=AngebotSHP!P19,PlanerSHP!$C$27=AngebotSHP!P19,PlanerSHP!$C$28=AngebotSHP!P19,PlanerSHP!$C$29=AngebotSHP!P19,PlanerSHP!$C$32=AngebotSHP!P19,PlanerSHP!$C$33=AngebotSHP!P19,PlanerSHP!$C$34=AngebotSHP!P19,PlanerSHP!$C$35=AngebotSHP!P19,PlanerSHP!$C$38=AngebotSHP!P19,PlanerSHP!$C$39=AngebotSHP!P19,PlanerSHP!$C$40=AngebotSHP!P19,PlanerSHP!$C$41=AngebotSHP!P19,PlanerSHP!$C$44=AngebotSHP!P19,PlanerSHP!$C$45=AngebotSHP!P19,PlanerSHP!$C$46=AngebotSHP!P19,PlanerSHP!$C$47=AngebotSHP!P19,PlanerSHP!$C$50=AngebotSHP!P19,PlanerSHP!$C$51=AngebotSHP!P19,PlanerSHP!$C$52=AngebotSHP!P19,PlanerSHP!$C$53=AngebotSHP!P19,PlanerSHP!$D$8=AngebotSHP!P19,PlanerSHP!$D$9=AngebotSHP!P19,PlanerSHP!$D$10=AngebotSHP!P19,PlanerSHP!$D$11=AngebotSHP!P19,PlanerSHP!$D$14=AngebotSHP!P19,PlanerSHP!$D$15=AngebotSHP!P19,PlanerSHP!$D$16=AngebotSHP!P19,PlanerSHP!$D$17=AngebotSHP!P19,PlanerSHP!$D$20=AngebotSHP!P19,PlanerSHP!$D$21=AngebotSHP!P19,PlanerSHP!$D$22=AngebotSHP!P19,PlanerSHP!$D$23=AngebotSHP!P19,PlanerSHP!$D$26=AngebotSHP!P19,PlanerSHP!$D$27=AngebotSHP!P19,PlanerSHP!$D$28=AngebotSHP!P19,PlanerSHP!$D$29=AngebotSHP!P19,PlanerSHP!$D$32=AngebotSHP!P19,PlanerSHP!$D$33=AngebotSHP!P19,PlanerSHP!$D$34=AngebotSHP!P19,PlanerSHP!$D$35=AngebotSHP!P19,PlanerSHP!$D$38=AngebotSHP!P19,PlanerSHP!$D$39=AngebotSHP!P19,PlanerSHP!$D$40=AngebotSHP!P19,PlanerSHP!$D$41=AngebotSHP!P19,PlanerSHP!$D$44=AngebotSHP!P19,PlanerSHP!$D$45=AngebotSHP!P19,PlanerSHP!$D$46=AngebotSHP!P19,PlanerSHP!$D$47=AngebotSHP!P19,PlanerSHP!$D$50=AngebotSHP!P19,PlanerSHP!$D$51=AngebotSHP!P19,PlanerSHP!$D$52=AngebotSHP!P19,PlanerSHP!$D$53=AngebotSHP!P19,PlanerSHP!$F$8=AngebotSHP!P19,PlanerSHP!$F$9=AngebotSHP!P19,PlanerSHP!$F$10=AngebotSHP!P19,PlanerSHP!$F$11=AngebotSHP!P19,PlanerSHP!$F$14=AngebotSHP!P19,PlanerSHP!$F$15=AngebotSHP!P19,PlanerSHP!$F$16=AngebotSHP!P19,PlanerSHP!$F$17=AngebotSHP!P19,PlanerSHP!$F$20=AngebotSHP!P19,PlanerSHP!$F$21=AngebotSHP!P19,PlanerSHP!$F$22=AngebotSHP!P19,PlanerSHP!$F$23=AngebotSHP!P19,PlanerSHP!$F$26=AngebotSHP!P19,PlanerSHP!$F$27=AngebotSHP!P19,PlanerSHP!$F$28=AngebotSHP!P19,PlanerSHP!$F$29=AngebotSHP!P19,PlanerSHP!$F$32=AngebotSHP!P19,PlanerSHP!$F$33=AngebotSHP!P19,PlanerSHP!$F$34=AngebotSHP!P19,PlanerSHP!$F$35=AngebotSHP!P19,PlanerSHP!$F$38=AngebotSHP!P19,PlanerSHP!$F$39=AngebotSHP!P19,PlanerSHP!$F$40=AngebotSHP!P19,PlanerSHP!$F$41=AngebotSHP!P19,PlanerSHP!$F$44=AngebotSHP!P19,PlanerSHP!$F$45=AngebotSHP!P19,PlanerSHP!$F$46=AngebotSHP!P19,PlanerSHP!$F$47=AngebotSHP!P19,PlanerSHP!$F$50=AngebotSHP!P19,PlanerSHP!$F$51=AngebotSHP!P19,PlanerSHP!$F$52=AngebotSHP!P19,PlanerSHP!$F$53=AngebotSHP!P19,PlanerSHP!$G$8=AngebotSHP!P19,PlanerSHP!$G$9=AngebotSHP!P19,PlanerSHP!$G$10=AngebotSHP!P19,PlanerSHP!$G$11=AngebotSHP!P19,PlanerSHP!$G$14=AngebotSHP!P19,PlanerSHP!$G$15=AngebotSHP!P19,PlanerSHP!$G$16=AngebotSHP!P19,PlanerSHP!$G$17=AngebotSHP!P19,PlanerSHP!$G$20=AngebotSHP!P19,PlanerSHP!$G$21=AngebotSHP!P19,PlanerSHP!$G$22=AngebotSHP!P19,PlanerSHP!$G$23=AngebotSHP!P19,PlanerSHP!$G$26=AngebotSHP!P19,PlanerSHP!$G$27=AngebotSHP!P19,PlanerSHP!$G$28=AngebotSHP!P19,PlanerSHP!$G$29=AngebotSHP!P19,PlanerSHP!$G$32=AngebotSHP!P19,PlanerSHP!$G$33=AngebotSHP!P19,PlanerSHP!$G$34=AngebotSHP!P19,PlanerSHP!$G$35=AngebotSHP!P19,PlanerSHP!$G$38=AngebotSHP!P19,PlanerSHP!$G$39=AngebotSHP!P19,PlanerSHP!$G$40=AngebotSHP!P19,PlanerSHP!$G$41=AngebotSHP!P19,PlanerSHP!$G$44=AngebotSHP!P19,PlanerSHP!$G$45=AngebotSHP!P19,PlanerSHP!$G$46=AngebotSHP!P19,PlanerSHP!$G$47=AngebotSHP!P19,PlanerSHP!$G$50=AngebotSHP!P19,PlanerSHP!$G$51=AngebotSHP!P19,PlanerSHP!$G$52=AngebotSHP!P19,PlanerSHP!$G$53=AngebotSHP!P19),"---'Bitte wählen' wählen!---",AngebotSHP!P19)</f>
        <v>WP2_05.1 Heilpädagogik im Bereich Sehen I</v>
      </c>
    </row>
    <row r="20" spans="1:23" x14ac:dyDescent="0.35">
      <c r="A20" s="358"/>
      <c r="N20" s="271" t="str">
        <f>Angebotsplan!N18</f>
        <v>WP4_04.1</v>
      </c>
      <c r="O20" t="str">
        <f>Angebotsplan!O18</f>
        <v>Beratung und Coaching in heilpädagogischen Berufsfeldern</v>
      </c>
      <c r="P20" t="str">
        <f>CONCATENATE(N20," ",O20)</f>
        <v>WP4_04.1 Beratung und Coaching in heilpädagogischen Berufsfeldern</v>
      </c>
      <c r="Q20" t="str">
        <f>IF(OR(PlanerSHP!$C$8=AngebotSHP!P20,PlanerSHP!$C$9=AngebotSHP!P20,PlanerSHP!$C$10=AngebotSHP!P20,PlanerSHP!$C$11=AngebotSHP!P20,PlanerSHP!$C$14=AngebotSHP!P20,PlanerSHP!$C$15=AngebotSHP!P20,PlanerSHP!$C$16=AngebotSHP!P20,PlanerSHP!$C$17=AngebotSHP!P20,PlanerSHP!$C$20=AngebotSHP!P20,PlanerSHP!$C$21=AngebotSHP!P20,PlanerSHP!$C$22=AngebotSHP!P20,PlanerSHP!$C$23=AngebotSHP!P20,PlanerSHP!$C$26=AngebotSHP!P20,PlanerSHP!$C$27=AngebotSHP!P20,PlanerSHP!$C$28=AngebotSHP!P20,PlanerSHP!$C$29=AngebotSHP!P20,PlanerSHP!$C$32=AngebotSHP!P20,PlanerSHP!$C$33=AngebotSHP!P20,PlanerSHP!$C$34=AngebotSHP!P20,PlanerSHP!$C$35=AngebotSHP!P20,PlanerSHP!$C$38=AngebotSHP!P20,PlanerSHP!$C$39=AngebotSHP!P20,PlanerSHP!$C$40=AngebotSHP!P20,PlanerSHP!$C$41=AngebotSHP!P20,PlanerSHP!$C$44=AngebotSHP!P20,PlanerSHP!$C$45=AngebotSHP!P20,PlanerSHP!$C$46=AngebotSHP!P20,PlanerSHP!$C$47=AngebotSHP!P20,PlanerSHP!$C$50=AngebotSHP!P20,PlanerSHP!$C$51=AngebotSHP!P20,PlanerSHP!$C$52=AngebotSHP!P20,PlanerSHP!$C$53=AngebotSHP!P20,PlanerSHP!$D$8=AngebotSHP!P20,PlanerSHP!$D$9=AngebotSHP!P20,PlanerSHP!$D$10=AngebotSHP!P20,PlanerSHP!$D$11=AngebotSHP!P20,PlanerSHP!$D$14=AngebotSHP!P20,PlanerSHP!$D$15=AngebotSHP!P20,PlanerSHP!$D$16=AngebotSHP!P20,PlanerSHP!$D$17=AngebotSHP!P20,PlanerSHP!$D$20=AngebotSHP!P20,PlanerSHP!$D$21=AngebotSHP!P20,PlanerSHP!$D$22=AngebotSHP!P20,PlanerSHP!$D$23=AngebotSHP!P20,PlanerSHP!$D$26=AngebotSHP!P20,PlanerSHP!$D$27=AngebotSHP!P20,PlanerSHP!$D$28=AngebotSHP!P20,PlanerSHP!$D$29=AngebotSHP!P20,PlanerSHP!$D$32=AngebotSHP!P20,PlanerSHP!$D$33=AngebotSHP!P20,PlanerSHP!$D$34=AngebotSHP!P20,PlanerSHP!$D$35=AngebotSHP!P20,PlanerSHP!$D$38=AngebotSHP!P20,PlanerSHP!$D$39=AngebotSHP!P20,PlanerSHP!$D$40=AngebotSHP!P20,PlanerSHP!$D$41=AngebotSHP!P20,PlanerSHP!$D$44=AngebotSHP!P20,PlanerSHP!$D$45=AngebotSHP!P20,PlanerSHP!$D$46=AngebotSHP!P20,PlanerSHP!$D$47=AngebotSHP!P20,PlanerSHP!$D$50=AngebotSHP!P20,PlanerSHP!$D$51=AngebotSHP!P20,PlanerSHP!$D$52=AngebotSHP!P20,PlanerSHP!$D$53=AngebotSHP!P20,PlanerSHP!$F$8=AngebotSHP!P20,PlanerSHP!$F$9=AngebotSHP!P20,PlanerSHP!$F$10=AngebotSHP!P20,PlanerSHP!$F$11=AngebotSHP!P20,PlanerSHP!$F$14=AngebotSHP!P20,PlanerSHP!$F$15=AngebotSHP!P20,PlanerSHP!$F$16=AngebotSHP!P20,PlanerSHP!$F$17=AngebotSHP!P20,PlanerSHP!$F$20=AngebotSHP!P20,PlanerSHP!$F$21=AngebotSHP!P20,PlanerSHP!$F$22=AngebotSHP!P20,PlanerSHP!$F$23=AngebotSHP!P20,PlanerSHP!$F$26=AngebotSHP!P20,PlanerSHP!$F$27=AngebotSHP!P20,PlanerSHP!$F$28=AngebotSHP!P20,PlanerSHP!$F$29=AngebotSHP!P20,PlanerSHP!$F$32=AngebotSHP!P20,PlanerSHP!$F$33=AngebotSHP!P20,PlanerSHP!$F$34=AngebotSHP!P20,PlanerSHP!$F$35=AngebotSHP!P20,PlanerSHP!$F$38=AngebotSHP!P20,PlanerSHP!$F$39=AngebotSHP!P20,PlanerSHP!$F$40=AngebotSHP!P20,PlanerSHP!$F$41=AngebotSHP!P20,PlanerSHP!$F$44=AngebotSHP!P20,PlanerSHP!$F$45=AngebotSHP!P20,PlanerSHP!$F$46=AngebotSHP!P20,PlanerSHP!$F$47=AngebotSHP!P20,PlanerSHP!$F$50=AngebotSHP!P20,PlanerSHP!$F$51=AngebotSHP!P20,PlanerSHP!$F$52=AngebotSHP!P20,PlanerSHP!$F$53=AngebotSHP!P20,PlanerSHP!$G$8=AngebotSHP!P20,PlanerSHP!$G$9=AngebotSHP!P20,PlanerSHP!$G$10=AngebotSHP!P20,PlanerSHP!$G$11=AngebotSHP!P20,PlanerSHP!$G$14=AngebotSHP!P20,PlanerSHP!$G$15=AngebotSHP!P20,PlanerSHP!$G$16=AngebotSHP!P20,PlanerSHP!$G$17=AngebotSHP!P20,PlanerSHP!$G$20=AngebotSHP!P20,PlanerSHP!$G$21=AngebotSHP!P20,PlanerSHP!$G$22=AngebotSHP!P20,PlanerSHP!$G$23=AngebotSHP!P20,PlanerSHP!$G$26=AngebotSHP!P20,PlanerSHP!$G$27=AngebotSHP!P20,PlanerSHP!$G$28=AngebotSHP!P20,PlanerSHP!$G$29=AngebotSHP!P20,PlanerSHP!$G$32=AngebotSHP!P20,PlanerSHP!$G$33=AngebotSHP!P20,PlanerSHP!$G$34=AngebotSHP!P20,PlanerSHP!$G$35=AngebotSHP!P20,PlanerSHP!$G$38=AngebotSHP!P20,PlanerSHP!$G$39=AngebotSHP!P20,PlanerSHP!$G$40=AngebotSHP!P20,PlanerSHP!$G$41=AngebotSHP!P20,PlanerSHP!$G$44=AngebotSHP!P20,PlanerSHP!$G$45=AngebotSHP!P20,PlanerSHP!$G$46=AngebotSHP!P20,PlanerSHP!$G$47=AngebotSHP!P20,PlanerSHP!$G$50=AngebotSHP!P20,PlanerSHP!$G$51=AngebotSHP!P20,PlanerSHP!$G$52=AngebotSHP!P20,PlanerSHP!$G$53=AngebotSHP!P20),"---'Bitte wählen' wählen!---",AngebotSHP!P20)</f>
        <v>WP4_04.1 Beratung und Coaching in heilpädagogischen Berufsfeldern</v>
      </c>
    </row>
    <row r="21" spans="1:23" x14ac:dyDescent="0.35">
      <c r="A21" s="358"/>
    </row>
    <row r="22" spans="1:23" ht="5" customHeight="1" x14ac:dyDescent="0.35">
      <c r="A22" s="358"/>
    </row>
    <row r="23" spans="1:23" ht="5" customHeight="1" x14ac:dyDescent="0.35">
      <c r="J23" t="str">
        <f t="shared" si="5"/>
        <v xml:space="preserve"> </v>
      </c>
      <c r="K23" t="str">
        <f>IF(OR(PlanerSHP!$C$8=AngebotSHP!J23,PlanerSHP!$C$10=AngebotSHP!J23,PlanerSHP!$C$16=AngebotSHP!J23,PlanerSHP!$C$17=AngebotSHP!J23,PlanerSHP!$C$22=AngebotSHP!J23,PlanerSHP!$C$23=AngebotSHP!J23,PlanerSHP!$C$28=AngebotSHP!J23,PlanerSHP!$C$29=AngebotSHP!J23,PlanerSHP!$C$34=AngebotSHP!J23,PlanerSHP!$C$35=AngebotSHP!J23,PlanerSHP!$C$40=AngebotSHP!J23,PlanerSHP!$C$41=AngebotSHP!J23,PlanerSHP!$D$8=AngebotSHP!J23,PlanerSHP!$D$10=AngebotSHP!J23,PlanerSHP!$D$16=AngebotSHP!J23,PlanerSHP!$D$17=AngebotSHP!J23,PlanerSHP!$D$22=AngebotSHP!J23,PlanerSHP!$D$23=AngebotSHP!J23,PlanerSHP!$D$28=AngebotSHP!J23,PlanerSHP!$D$29=AngebotSHP!J23,PlanerSHP!$D$34=AngebotSHP!J23,PlanerSHP!$D$35=AngebotSHP!J23,PlanerSHP!$D$40=AngebotSHP!J23,PlanerSHP!$D$41=AngebotSHP!J23,PlanerSHP!$F$8=AngebotSHP!J23,PlanerSHP!$F$10=AngebotSHP!J23,PlanerSHP!$F$16=AngebotSHP!J23,PlanerSHP!$F$17=AngebotSHP!J23,PlanerSHP!$F$22=AngebotSHP!J23,PlanerSHP!$F$23=AngebotSHP!J23,PlanerSHP!$F$28=AngebotSHP!J23,PlanerSHP!$F$29=AngebotSHP!J23,PlanerSHP!$F$34=AngebotSHP!J23,PlanerSHP!$F$35=AngebotSHP!J23,PlanerSHP!$F$40=AngebotSHP!J23,PlanerSHP!$F$41=AngebotSHP!J23,PlanerSHP!$G$8=AngebotSHP!J23,PlanerSHP!$G$10=AngebotSHP!J23,PlanerSHP!$G$16=AngebotSHP!J23,PlanerSHP!$G$17=AngebotSHP!J23,PlanerSHP!$G$22=AngebotSHP!J23,PlanerSHP!$G$23=AngebotSHP!J23,PlanerSHP!$G$28=AngebotSHP!J23,PlanerSHP!$G$29=AngebotSHP!J23,PlanerSHP!$G$34=AngebotSHP!J23,PlanerSHP!$G$35=AngebotSHP!J23,PlanerSHP!$G$40=AngebotSHP!J23,PlanerSHP!$G$41=AngebotSHP!J23),"",AngebotSHP!J23)</f>
        <v xml:space="preserve"> </v>
      </c>
    </row>
    <row r="24" spans="1:23" ht="5" customHeight="1" x14ac:dyDescent="0.35">
      <c r="J24" t="str">
        <f t="shared" si="5"/>
        <v xml:space="preserve"> </v>
      </c>
      <c r="K24" t="str">
        <f>IF(OR(PlanerSHP!$C$8=AngebotSHP!J24,PlanerSHP!$C$10=AngebotSHP!J24,PlanerSHP!$C$16=AngebotSHP!J24,PlanerSHP!$C$17=AngebotSHP!J24,PlanerSHP!$C$22=AngebotSHP!J24,PlanerSHP!$C$23=AngebotSHP!J24,PlanerSHP!$C$28=AngebotSHP!J24,PlanerSHP!$C$29=AngebotSHP!J24,PlanerSHP!$C$34=AngebotSHP!J24,PlanerSHP!$C$35=AngebotSHP!J24,PlanerSHP!$C$40=AngebotSHP!J24,PlanerSHP!$C$41=AngebotSHP!J24,PlanerSHP!$D$8=AngebotSHP!J24,PlanerSHP!$D$10=AngebotSHP!J24,PlanerSHP!$D$16=AngebotSHP!J24,PlanerSHP!$D$17=AngebotSHP!J24,PlanerSHP!$D$22=AngebotSHP!J24,PlanerSHP!$D$23=AngebotSHP!J24,PlanerSHP!$D$28=AngebotSHP!J24,PlanerSHP!$D$29=AngebotSHP!J24,PlanerSHP!$D$34=AngebotSHP!J24,PlanerSHP!$D$35=AngebotSHP!J24,PlanerSHP!$D$40=AngebotSHP!J24,PlanerSHP!$D$41=AngebotSHP!J24,PlanerSHP!$F$8=AngebotSHP!J24,PlanerSHP!$F$10=AngebotSHP!J24,PlanerSHP!$F$16=AngebotSHP!J24,PlanerSHP!$F$17=AngebotSHP!J24,PlanerSHP!$F$22=AngebotSHP!J24,PlanerSHP!$F$23=AngebotSHP!J24,PlanerSHP!$F$28=AngebotSHP!J24,PlanerSHP!$F$29=AngebotSHP!J24,PlanerSHP!$F$34=AngebotSHP!J24,PlanerSHP!$F$35=AngebotSHP!J24,PlanerSHP!$F$40=AngebotSHP!J24,PlanerSHP!$F$41=AngebotSHP!J24,PlanerSHP!$G$8=AngebotSHP!J24,PlanerSHP!$G$10=AngebotSHP!J24,PlanerSHP!$G$16=AngebotSHP!J24,PlanerSHP!$G$17=AngebotSHP!J24,PlanerSHP!$G$22=AngebotSHP!J24,PlanerSHP!$G$23=AngebotSHP!J24,PlanerSHP!$G$28=AngebotSHP!J24,PlanerSHP!$G$29=AngebotSHP!J24,PlanerSHP!$G$34=AngebotSHP!J24,PlanerSHP!$G$35=AngebotSHP!J24,PlanerSHP!$G$40=AngebotSHP!J24,PlanerSHP!$G$41=AngebotSHP!J24),"",AngebotSHP!J24)</f>
        <v xml:space="preserve"> </v>
      </c>
    </row>
    <row r="25" spans="1:23" x14ac:dyDescent="0.35">
      <c r="A25" s="358"/>
      <c r="H25" s="410">
        <f>Angebotsplan!H21</f>
        <v>0</v>
      </c>
      <c r="I25">
        <f>Angebotsplan!I21</f>
        <v>0</v>
      </c>
      <c r="U25">
        <f>Angebotsplan!U21</f>
        <v>0</v>
      </c>
    </row>
    <row r="26" spans="1:23" s="578" customFormat="1" x14ac:dyDescent="0.35">
      <c r="A26" s="577"/>
      <c r="H26" s="578">
        <f>Angebotsplan!H22</f>
        <v>0</v>
      </c>
      <c r="I26" s="578">
        <f>Angebotsplan!I22</f>
        <v>0</v>
      </c>
      <c r="U26" s="578">
        <f>Angebotsplan!U22</f>
        <v>0</v>
      </c>
    </row>
    <row r="27" spans="1:23" x14ac:dyDescent="0.35">
      <c r="A27" s="358" t="str">
        <f>Angebotsplan!A23</f>
        <v>FS 22</v>
      </c>
      <c r="B27" s="410" t="str">
        <f>Angebotsplan!B23</f>
        <v>Frühlingssemester</v>
      </c>
      <c r="D27" t="s">
        <v>123</v>
      </c>
      <c r="E27" t="s">
        <v>123</v>
      </c>
      <c r="H27" s="410">
        <f>Angebotsplan!H23</f>
        <v>0</v>
      </c>
      <c r="J27" t="s">
        <v>123</v>
      </c>
      <c r="K27" t="s">
        <v>123</v>
      </c>
      <c r="N27" s="410">
        <f>Angebotsplan!N23</f>
        <v>0</v>
      </c>
      <c r="P27" t="s">
        <v>123</v>
      </c>
      <c r="Q27" t="s">
        <v>123</v>
      </c>
      <c r="T27" s="410">
        <f>Angebotsplan!T23</f>
        <v>0</v>
      </c>
      <c r="V27" t="s">
        <v>123</v>
      </c>
      <c r="W27" t="s">
        <v>123</v>
      </c>
    </row>
    <row r="28" spans="1:23" x14ac:dyDescent="0.35">
      <c r="A28" s="358" t="str">
        <f>Angebotsplan!A24</f>
        <v>vm</v>
      </c>
      <c r="B28" s="271" t="str">
        <f>Angebotsplan!B24</f>
        <v>P1_02</v>
      </c>
      <c r="C28" t="str">
        <f>Angebotsplan!C24</f>
        <v>Diagnostik, Förderung und Partizipation bei besonderem Bildungsbedarf</v>
      </c>
      <c r="D28" t="str">
        <f>CONCATENATE(B28," ",C28)</f>
        <v>P1_02 Diagnostik, Förderung und Partizipation bei besonderem Bildungsbedarf</v>
      </c>
      <c r="E28" t="str">
        <f>IF(OR(PlanerSHP!$C$8=AngebotSHP!D28,PlanerSHP!$C$9=AngebotSHP!D28,PlanerSHP!$C$10=AngebotSHP!D28,PlanerSHP!$C$11=AngebotSHP!D28,PlanerSHP!$C$14=AngebotSHP!D28,PlanerSHP!$C$15=AngebotSHP!D28,PlanerSHP!$C$16=AngebotSHP!D28,PlanerSHP!$C$17=AngebotSHP!D28,PlanerSHP!$C$20=AngebotSHP!D28,PlanerSHP!$C$21=AngebotSHP!D28,PlanerSHP!$C$22=AngebotSHP!D28,PlanerSHP!$C$23=AngebotSHP!D28,PlanerSHP!$C$26=AngebotSHP!D28,PlanerSHP!$C$27=AngebotSHP!D28,PlanerSHP!$C$28=AngebotSHP!D28,PlanerSHP!$C$29=AngebotSHP!D28,PlanerSHP!$C$32=AngebotSHP!D28,PlanerSHP!$C$33=AngebotSHP!D28,PlanerSHP!$C$34=AngebotSHP!D28,PlanerSHP!$C$35=AngebotSHP!D28,PlanerSHP!$C$38=AngebotSHP!D28,PlanerSHP!$C$39=AngebotSHP!D28,PlanerSHP!$C$40=AngebotSHP!D28,PlanerSHP!$C$41=AngebotSHP!D28,PlanerSHP!$C$44=AngebotSHP!D28,PlanerSHP!$C$45=AngebotSHP!D28,PlanerSHP!$C$46=AngebotSHP!D28,PlanerSHP!$C$47=AngebotSHP!D28,PlanerSHP!$C$50=AngebotSHP!D28,PlanerSHP!$C$51=AngebotSHP!D28,PlanerSHP!$C$52=AngebotSHP!D28,PlanerSHP!$C$53=AngebotSHP!D28,PlanerSHP!$D$8=AngebotSHP!D28,PlanerSHP!$D$9=AngebotSHP!D28,PlanerSHP!$D$10=AngebotSHP!D28,PlanerSHP!$D$11=AngebotSHP!D28,PlanerSHP!$D$14=AngebotSHP!D28,PlanerSHP!$D$15=AngebotSHP!D28,PlanerSHP!$D$16=AngebotSHP!D28,PlanerSHP!$D$17=AngebotSHP!D28,PlanerSHP!$D$20=AngebotSHP!D28,PlanerSHP!$D$21=AngebotSHP!D28,PlanerSHP!$D$22=AngebotSHP!D28,PlanerSHP!$D$23=AngebotSHP!D28,PlanerSHP!$D$26=AngebotSHP!D28,PlanerSHP!$D$27=AngebotSHP!D28,PlanerSHP!$D$28=AngebotSHP!D28,PlanerSHP!$D$29=AngebotSHP!D28,PlanerSHP!$D$32=AngebotSHP!D28,PlanerSHP!$D$33=AngebotSHP!D28,PlanerSHP!$D$34=AngebotSHP!D28,PlanerSHP!$D$35=AngebotSHP!D28,PlanerSHP!$D$38=AngebotSHP!D28,PlanerSHP!$D$39=AngebotSHP!D28,PlanerSHP!$D$40=AngebotSHP!D28,PlanerSHP!$D$41=AngebotSHP!D28,PlanerSHP!$D$44=AngebotSHP!D28,PlanerSHP!$D$45=AngebotSHP!D28,PlanerSHP!$D$46=AngebotSHP!D28,PlanerSHP!$D$47=AngebotSHP!D28,PlanerSHP!$D$50=AngebotSHP!D28,PlanerSHP!$D$51=AngebotSHP!D28,PlanerSHP!$D$52=AngebotSHP!D28,PlanerSHP!$D$53=AngebotSHP!D28,PlanerSHP!$F$8=AngebotSHP!D28,PlanerSHP!$F$9=AngebotSHP!D28,PlanerSHP!$F$10=AngebotSHP!D28,PlanerSHP!$F$11=AngebotSHP!D28,PlanerSHP!$F$14=AngebotSHP!D28,PlanerSHP!$F$15=AngebotSHP!D28,PlanerSHP!$F$16=AngebotSHP!D28,PlanerSHP!$F$17=AngebotSHP!D28,PlanerSHP!$F$20=AngebotSHP!D28,PlanerSHP!$F$21=AngebotSHP!D28,PlanerSHP!$F$22=AngebotSHP!D28,PlanerSHP!$F$23=AngebotSHP!D28,PlanerSHP!$F$26=AngebotSHP!D28,PlanerSHP!$F$27=AngebotSHP!D28,PlanerSHP!$F$28=AngebotSHP!D28,PlanerSHP!$F$29=AngebotSHP!D28,PlanerSHP!$F$32=AngebotSHP!D28,PlanerSHP!$F$33=AngebotSHP!D28,PlanerSHP!$F$34=AngebotSHP!D28,PlanerSHP!$F$35=AngebotSHP!D28,PlanerSHP!$F$38=AngebotSHP!D28,PlanerSHP!$F$39=AngebotSHP!D28,PlanerSHP!$F$40=AngebotSHP!D28,PlanerSHP!$F$41=AngebotSHP!D28,PlanerSHP!$F$44=AngebotSHP!D28,PlanerSHP!$F$45=AngebotSHP!D28,PlanerSHP!$F$46=AngebotSHP!D28,PlanerSHP!$F$47=AngebotSHP!D28,PlanerSHP!$F$50=AngebotSHP!D28,PlanerSHP!$F$51=AngebotSHP!D28,PlanerSHP!$F$52=AngebotSHP!D28,PlanerSHP!$F$53=AngebotSHP!D28,PlanerSHP!$G$8=AngebotSHP!D28,PlanerSHP!$G$9=AngebotSHP!D28,PlanerSHP!$G$10=AngebotSHP!D28,PlanerSHP!$G$11=AngebotSHP!D28,PlanerSHP!$G$14=AngebotSHP!D28,PlanerSHP!$G$15=AngebotSHP!D28,PlanerSHP!$G$16=AngebotSHP!D28,PlanerSHP!$G$17=AngebotSHP!D28,PlanerSHP!$G$20=AngebotSHP!D28,PlanerSHP!$G$21=AngebotSHP!D28,PlanerSHP!$G$22=AngebotSHP!D28,PlanerSHP!$G$23=AngebotSHP!D28,PlanerSHP!$G$26=AngebotSHP!D28,PlanerSHP!$G$27=AngebotSHP!D28,PlanerSHP!$G$28=AngebotSHP!D28,PlanerSHP!$G$29=AngebotSHP!D28,PlanerSHP!$G$32=AngebotSHP!D28,PlanerSHP!$G$33=AngebotSHP!D28,PlanerSHP!$G$34=AngebotSHP!D28,PlanerSHP!$G$35=AngebotSHP!D28,PlanerSHP!$G$38=AngebotSHP!D28,PlanerSHP!$G$39=AngebotSHP!D28,PlanerSHP!$G$40=AngebotSHP!D28,PlanerSHP!$G$41=AngebotSHP!D28,PlanerSHP!$G$44=AngebotSHP!D28,PlanerSHP!$G$45=AngebotSHP!D28,PlanerSHP!$G$46=AngebotSHP!D28,PlanerSHP!$G$47=AngebotSHP!D28,PlanerSHP!$G$50=AngebotSHP!D28,PlanerSHP!$G$51=AngebotSHP!D28,PlanerSHP!$G$52=AngebotSHP!D28,PlanerSHP!$G$53=AngebotSHP!D28),"---'Bitte wählen' wählen!---",AngebotSHP!D28)</f>
        <v>P1_02 Diagnostik, Förderung und Partizipation bei besonderem Bildungsbedarf</v>
      </c>
      <c r="H28" s="271" t="str">
        <f>Angebotsplan!H24</f>
        <v>P4_01</v>
      </c>
      <c r="I28" t="str">
        <f>Angebotsplan!I24</f>
        <v>Schulische Heilpädagogik im Schweizer Bildungssystem</v>
      </c>
      <c r="J28" t="str">
        <f>CONCATENATE(H28," ",I28)</f>
        <v>P4_01 Schulische Heilpädagogik im Schweizer Bildungssystem</v>
      </c>
      <c r="K28" t="str">
        <f>IF(OR(PlanerSHP!$C$8=AngebotSHP!J28,PlanerSHP!$C$9=AngebotSHP!J28,PlanerSHP!$C$10=AngebotSHP!J28,PlanerSHP!$C$11=AngebotSHP!J28,PlanerSHP!$C$14=AngebotSHP!J28,PlanerSHP!$C$15=AngebotSHP!J28,PlanerSHP!$C$16=AngebotSHP!J28,PlanerSHP!$C$17=AngebotSHP!J28,PlanerSHP!$C$20=AngebotSHP!J28,PlanerSHP!$C$21=AngebotSHP!J28,PlanerSHP!$C$22=AngebotSHP!J28,PlanerSHP!$C$23=AngebotSHP!J28,PlanerSHP!$C$26=AngebotSHP!J28,PlanerSHP!$C$27=AngebotSHP!J28,PlanerSHP!$C$28=AngebotSHP!J28,PlanerSHP!$C$29=AngebotSHP!J28,PlanerSHP!$C$32=AngebotSHP!J28,PlanerSHP!$C$33=AngebotSHP!J28,PlanerSHP!$C$34=AngebotSHP!J28,PlanerSHP!$C$35=AngebotSHP!J28,PlanerSHP!$C$38=AngebotSHP!J28,PlanerSHP!$C$39=AngebotSHP!J28,PlanerSHP!$C$40=AngebotSHP!J28,PlanerSHP!$C$41=AngebotSHP!J28,PlanerSHP!$C$44=AngebotSHP!J28,PlanerSHP!$C$45=AngebotSHP!J28,PlanerSHP!$C$46=AngebotSHP!J28,PlanerSHP!$C$47=AngebotSHP!J28,PlanerSHP!$C$50=AngebotSHP!J28,PlanerSHP!$C$51=AngebotSHP!J28,PlanerSHP!$C$52=AngebotSHP!J28,PlanerSHP!$C$53=AngebotSHP!J28,PlanerSHP!$D$8=AngebotSHP!J28,PlanerSHP!$D$9=AngebotSHP!J28,PlanerSHP!$D$10=AngebotSHP!J28,PlanerSHP!$D$11=AngebotSHP!J28,PlanerSHP!$D$14=AngebotSHP!J28,PlanerSHP!$D$15=AngebotSHP!J28,PlanerSHP!$D$16=AngebotSHP!J28,PlanerSHP!$D$17=AngebotSHP!J28,PlanerSHP!$D$20=AngebotSHP!J28,PlanerSHP!$D$21=AngebotSHP!J28,PlanerSHP!$D$22=AngebotSHP!J28,PlanerSHP!$D$23=AngebotSHP!J28,PlanerSHP!$D$26=AngebotSHP!J28,PlanerSHP!$D$27=AngebotSHP!J28,PlanerSHP!$D$28=AngebotSHP!J28,PlanerSHP!$D$29=AngebotSHP!J28,PlanerSHP!$D$32=AngebotSHP!J28,PlanerSHP!$D$33=AngebotSHP!J28,PlanerSHP!$D$34=AngebotSHP!J28,PlanerSHP!$D$35=AngebotSHP!J28,PlanerSHP!$D$38=AngebotSHP!J28,PlanerSHP!$D$39=AngebotSHP!J28,PlanerSHP!$D$40=AngebotSHP!J28,PlanerSHP!$D$41=AngebotSHP!J28,PlanerSHP!$D$44=AngebotSHP!J28,PlanerSHP!$D$45=AngebotSHP!J28,PlanerSHP!$D$46=AngebotSHP!J28,PlanerSHP!$D$47=AngebotSHP!J28,PlanerSHP!$D$50=AngebotSHP!J28,PlanerSHP!$D$51=AngebotSHP!J28,PlanerSHP!$D$52=AngebotSHP!J28,PlanerSHP!$D$53=AngebotSHP!J28,PlanerSHP!$F$8=AngebotSHP!J28,PlanerSHP!$F$9=AngebotSHP!J28,PlanerSHP!$F$10=AngebotSHP!J28,PlanerSHP!$F$11=AngebotSHP!J28,PlanerSHP!$F$14=AngebotSHP!J28,PlanerSHP!$F$15=AngebotSHP!J28,PlanerSHP!$F$16=AngebotSHP!J28,PlanerSHP!$F$17=AngebotSHP!J28,PlanerSHP!$F$20=AngebotSHP!J28,PlanerSHP!$F$21=AngebotSHP!J28,PlanerSHP!$F$22=AngebotSHP!J28,PlanerSHP!$F$23=AngebotSHP!J28,PlanerSHP!$F$26=AngebotSHP!J28,PlanerSHP!$F$27=AngebotSHP!J28,PlanerSHP!$F$28=AngebotSHP!J28,PlanerSHP!$F$29=AngebotSHP!J28,PlanerSHP!$F$32=AngebotSHP!J28,PlanerSHP!$F$33=AngebotSHP!J28,PlanerSHP!$F$34=AngebotSHP!J28,PlanerSHP!$F$35=AngebotSHP!J28,PlanerSHP!$F$38=AngebotSHP!J28,PlanerSHP!$F$39=AngebotSHP!J28,PlanerSHP!$F$40=AngebotSHP!J28,PlanerSHP!$F$41=AngebotSHP!J28,PlanerSHP!$F$44=AngebotSHP!J28,PlanerSHP!$F$45=AngebotSHP!J28,PlanerSHP!$F$46=AngebotSHP!J28,PlanerSHP!$F$47=AngebotSHP!J28,PlanerSHP!$F$50=AngebotSHP!J28,PlanerSHP!$F$51=AngebotSHP!J28,PlanerSHP!$F$52=AngebotSHP!J28,PlanerSHP!$F$53=AngebotSHP!J28,PlanerSHP!$G$8=AngebotSHP!J28,PlanerSHP!$G$9=AngebotSHP!J28,PlanerSHP!$G$10=AngebotSHP!J28,PlanerSHP!$G$11=AngebotSHP!J28,PlanerSHP!$G$14=AngebotSHP!J28,PlanerSHP!$G$15=AngebotSHP!J28,PlanerSHP!$G$16=AngebotSHP!J28,PlanerSHP!$G$17=AngebotSHP!J28,PlanerSHP!$G$20=AngebotSHP!J28,PlanerSHP!$G$21=AngebotSHP!J28,PlanerSHP!$G$22=AngebotSHP!J28,PlanerSHP!$G$23=AngebotSHP!J28,PlanerSHP!$G$26=AngebotSHP!J28,PlanerSHP!$G$27=AngebotSHP!J28,PlanerSHP!$G$28=AngebotSHP!J28,PlanerSHP!$G$29=AngebotSHP!J28,PlanerSHP!$G$32=AngebotSHP!J28,PlanerSHP!$G$33=AngebotSHP!J28,PlanerSHP!$G$34=AngebotSHP!J28,PlanerSHP!$G$35=AngebotSHP!J28,PlanerSHP!$G$38=AngebotSHP!J28,PlanerSHP!$G$39=AngebotSHP!J28,PlanerSHP!$G$40=AngebotSHP!J28,PlanerSHP!$G$41=AngebotSHP!J28,PlanerSHP!$G$44=AngebotSHP!J28,PlanerSHP!$G$45=AngebotSHP!J28,PlanerSHP!$G$46=AngebotSHP!J28,PlanerSHP!$G$47=AngebotSHP!J28,PlanerSHP!$G$50=AngebotSHP!J28,PlanerSHP!$G$51=AngebotSHP!J28,PlanerSHP!$G$52=AngebotSHP!J28,PlanerSHP!$G$53=AngebotSHP!J28),"---'Bitte wählen' wählen!---",AngebotSHP!J28)</f>
        <v>P4_01 Schulische Heilpädagogik im Schweizer Bildungssystem</v>
      </c>
      <c r="N28" s="271" t="str">
        <f>Angebotsplan!N24</f>
        <v>P1_02</v>
      </c>
      <c r="O28" t="str">
        <f>Angebotsplan!O24</f>
        <v>Diagnostik, Förderung und Partizipation bei besonderem Bildungsbedarf</v>
      </c>
      <c r="P28" t="str">
        <f>CONCATENATE(N28," ",O28)</f>
        <v>P1_02 Diagnostik, Förderung und Partizipation bei besonderem Bildungsbedarf</v>
      </c>
      <c r="Q28" t="str">
        <f>IF(OR(PlanerSHP!$C$8=AngebotSHP!P28,PlanerSHP!$C$9=AngebotSHP!P28,PlanerSHP!$C$10=AngebotSHP!P28,PlanerSHP!$C$11=AngebotSHP!P28,PlanerSHP!$C$14=AngebotSHP!P28,PlanerSHP!$C$15=AngebotSHP!P28,PlanerSHP!$C$16=AngebotSHP!P28,PlanerSHP!$C$17=AngebotSHP!P28,PlanerSHP!$C$20=AngebotSHP!P28,PlanerSHP!$C$21=AngebotSHP!P28,PlanerSHP!$C$22=AngebotSHP!P28,PlanerSHP!$C$23=AngebotSHP!P28,PlanerSHP!$C$26=AngebotSHP!P28,PlanerSHP!$C$27=AngebotSHP!P28,PlanerSHP!$C$28=AngebotSHP!P28,PlanerSHP!$C$29=AngebotSHP!P28,PlanerSHP!$C$32=AngebotSHP!P28,PlanerSHP!$C$33=AngebotSHP!P28,PlanerSHP!$C$34=AngebotSHP!P28,PlanerSHP!$C$35=AngebotSHP!P28,PlanerSHP!$C$38=AngebotSHP!P28,PlanerSHP!$C$39=AngebotSHP!P28,PlanerSHP!$C$40=AngebotSHP!P28,PlanerSHP!$C$41=AngebotSHP!P28,PlanerSHP!$C$44=AngebotSHP!P28,PlanerSHP!$C$45=AngebotSHP!P28,PlanerSHP!$C$46=AngebotSHP!P28,PlanerSHP!$C$47=AngebotSHP!P28,PlanerSHP!$C$50=AngebotSHP!P28,PlanerSHP!$C$51=AngebotSHP!P28,PlanerSHP!$C$52=AngebotSHP!P28,PlanerSHP!$C$53=AngebotSHP!P28,PlanerSHP!$D$8=AngebotSHP!P28,PlanerSHP!$D$9=AngebotSHP!P28,PlanerSHP!$D$10=AngebotSHP!P28,PlanerSHP!$D$11=AngebotSHP!P28,PlanerSHP!$D$14=AngebotSHP!P28,PlanerSHP!$D$15=AngebotSHP!P28,PlanerSHP!$D$16=AngebotSHP!P28,PlanerSHP!$D$17=AngebotSHP!P28,PlanerSHP!$D$20=AngebotSHP!P28,PlanerSHP!$D$21=AngebotSHP!P28,PlanerSHP!$D$22=AngebotSHP!P28,PlanerSHP!$D$23=AngebotSHP!P28,PlanerSHP!$D$26=AngebotSHP!P28,PlanerSHP!$D$27=AngebotSHP!P28,PlanerSHP!$D$28=AngebotSHP!P28,PlanerSHP!$D$29=AngebotSHP!P28,PlanerSHP!$D$32=AngebotSHP!P28,PlanerSHP!$D$33=AngebotSHP!P28,PlanerSHP!$D$34=AngebotSHP!P28,PlanerSHP!$D$35=AngebotSHP!P28,PlanerSHP!$D$38=AngebotSHP!P28,PlanerSHP!$D$39=AngebotSHP!P28,PlanerSHP!$D$40=AngebotSHP!P28,PlanerSHP!$D$41=AngebotSHP!P28,PlanerSHP!$D$44=AngebotSHP!P28,PlanerSHP!$D$45=AngebotSHP!P28,PlanerSHP!$D$46=AngebotSHP!P28,PlanerSHP!$D$47=AngebotSHP!P28,PlanerSHP!$D$50=AngebotSHP!P28,PlanerSHP!$D$51=AngebotSHP!P28,PlanerSHP!$D$52=AngebotSHP!P28,PlanerSHP!$D$53=AngebotSHP!P28,PlanerSHP!$F$8=AngebotSHP!P28,PlanerSHP!$F$9=AngebotSHP!P28,PlanerSHP!$F$10=AngebotSHP!P28,PlanerSHP!$F$11=AngebotSHP!P28,PlanerSHP!$F$14=AngebotSHP!P28,PlanerSHP!$F$15=AngebotSHP!P28,PlanerSHP!$F$16=AngebotSHP!P28,PlanerSHP!$F$17=AngebotSHP!P28,PlanerSHP!$F$20=AngebotSHP!P28,PlanerSHP!$F$21=AngebotSHP!P28,PlanerSHP!$F$22=AngebotSHP!P28,PlanerSHP!$F$23=AngebotSHP!P28,PlanerSHP!$F$26=AngebotSHP!P28,PlanerSHP!$F$27=AngebotSHP!P28,PlanerSHP!$F$28=AngebotSHP!P28,PlanerSHP!$F$29=AngebotSHP!P28,PlanerSHP!$F$32=AngebotSHP!P28,PlanerSHP!$F$33=AngebotSHP!P28,PlanerSHP!$F$34=AngebotSHP!P28,PlanerSHP!$F$35=AngebotSHP!P28,PlanerSHP!$F$38=AngebotSHP!P28,PlanerSHP!$F$39=AngebotSHP!P28,PlanerSHP!$F$40=AngebotSHP!P28,PlanerSHP!$F$41=AngebotSHP!P28,PlanerSHP!$F$44=AngebotSHP!P28,PlanerSHP!$F$45=AngebotSHP!P28,PlanerSHP!$F$46=AngebotSHP!P28,PlanerSHP!$F$47=AngebotSHP!P28,PlanerSHP!$F$50=AngebotSHP!P28,PlanerSHP!$F$51=AngebotSHP!P28,PlanerSHP!$F$52=AngebotSHP!P28,PlanerSHP!$F$53=AngebotSHP!P28,PlanerSHP!$G$8=AngebotSHP!P28,PlanerSHP!$G$9=AngebotSHP!P28,PlanerSHP!$G$10=AngebotSHP!P28,PlanerSHP!$G$11=AngebotSHP!P28,PlanerSHP!$G$14=AngebotSHP!P28,PlanerSHP!$G$15=AngebotSHP!P28,PlanerSHP!$G$16=AngebotSHP!P28,PlanerSHP!$G$17=AngebotSHP!P28,PlanerSHP!$G$20=AngebotSHP!P28,PlanerSHP!$G$21=AngebotSHP!P28,PlanerSHP!$G$22=AngebotSHP!P28,PlanerSHP!$G$23=AngebotSHP!P28,PlanerSHP!$G$26=AngebotSHP!P28,PlanerSHP!$G$27=AngebotSHP!P28,PlanerSHP!$G$28=AngebotSHP!P28,PlanerSHP!$G$29=AngebotSHP!P28,PlanerSHP!$G$32=AngebotSHP!P28,PlanerSHP!$G$33=AngebotSHP!P28,PlanerSHP!$G$34=AngebotSHP!P28,PlanerSHP!$G$35=AngebotSHP!P28,PlanerSHP!$G$38=AngebotSHP!P28,PlanerSHP!$G$39=AngebotSHP!P28,PlanerSHP!$G$40=AngebotSHP!P28,PlanerSHP!$G$41=AngebotSHP!P28,PlanerSHP!$G$44=AngebotSHP!P28,PlanerSHP!$G$45=AngebotSHP!P28,PlanerSHP!$G$46=AngebotSHP!P28,PlanerSHP!$G$47=AngebotSHP!P28,PlanerSHP!$G$50=AngebotSHP!P28,PlanerSHP!$G$51=AngebotSHP!P28,PlanerSHP!$G$52=AngebotSHP!P28,PlanerSHP!$G$53=AngebotSHP!P28),"---'Bitte wählen' wählen!---",AngebotSHP!P28)</f>
        <v>P1_02 Diagnostik, Förderung und Partizipation bei besonderem Bildungsbedarf</v>
      </c>
      <c r="T28" s="271" t="str">
        <f>Angebotsplan!T24</f>
        <v>P4_01</v>
      </c>
      <c r="U28" t="str">
        <f>Angebotsplan!U24</f>
        <v>Schulische Heilpädagogik im Schweizer Bildungssystem</v>
      </c>
      <c r="V28" t="str">
        <f>CONCATENATE(T28," ",U28)</f>
        <v>P4_01 Schulische Heilpädagogik im Schweizer Bildungssystem</v>
      </c>
      <c r="W28" t="str">
        <f>IF(OR(PlanerSHP!$C$8=AngebotSHP!V28,PlanerSHP!$C$9=AngebotSHP!V28,PlanerSHP!$C$10=AngebotSHP!V28,PlanerSHP!$C$11=AngebotSHP!V28,PlanerSHP!$C$14=AngebotSHP!V28,PlanerSHP!$C$15=AngebotSHP!V28,PlanerSHP!$C$16=AngebotSHP!V28,PlanerSHP!$C$17=AngebotSHP!V28,PlanerSHP!$C$20=AngebotSHP!V28,PlanerSHP!$C$21=AngebotSHP!V28,PlanerSHP!$C$22=AngebotSHP!V28,PlanerSHP!$C$23=AngebotSHP!V28,PlanerSHP!$C$26=AngebotSHP!V28,PlanerSHP!$C$27=AngebotSHP!V28,PlanerSHP!$C$28=AngebotSHP!V28,PlanerSHP!$C$29=AngebotSHP!V28,PlanerSHP!$C$32=AngebotSHP!V28,PlanerSHP!$C$33=AngebotSHP!V28,PlanerSHP!$C$34=AngebotSHP!V28,PlanerSHP!$C$35=AngebotSHP!V28,PlanerSHP!$C$38=AngebotSHP!V28,PlanerSHP!$C$39=AngebotSHP!V28,PlanerSHP!$C$40=AngebotSHP!V28,PlanerSHP!$C$41=AngebotSHP!V28,PlanerSHP!$C$44=AngebotSHP!V28,PlanerSHP!$C$45=AngebotSHP!V28,PlanerSHP!$C$46=AngebotSHP!V28,PlanerSHP!$C$47=AngebotSHP!V28,PlanerSHP!$C$50=AngebotSHP!V28,PlanerSHP!$C$51=AngebotSHP!V28,PlanerSHP!$C$52=AngebotSHP!V28,PlanerSHP!$C$53=AngebotSHP!V28,PlanerSHP!$D$8=AngebotSHP!V28,PlanerSHP!$D$9=AngebotSHP!V28,PlanerSHP!$D$10=AngebotSHP!V28,PlanerSHP!$D$11=AngebotSHP!V28,PlanerSHP!$D$14=AngebotSHP!V28,PlanerSHP!$D$15=AngebotSHP!V28,PlanerSHP!$D$16=AngebotSHP!V28,PlanerSHP!$D$17=AngebotSHP!V28,PlanerSHP!$D$20=AngebotSHP!V28,PlanerSHP!$D$21=AngebotSHP!V28,PlanerSHP!$D$22=AngebotSHP!V28,PlanerSHP!$D$23=AngebotSHP!V28,PlanerSHP!$D$26=AngebotSHP!V28,PlanerSHP!$D$27=AngebotSHP!V28,PlanerSHP!$D$28=AngebotSHP!V28,PlanerSHP!$D$29=AngebotSHP!V28,PlanerSHP!$D$32=AngebotSHP!V28,PlanerSHP!$D$33=AngebotSHP!V28,PlanerSHP!$D$34=AngebotSHP!V28,PlanerSHP!$D$35=AngebotSHP!V28,PlanerSHP!$D$38=AngebotSHP!V28,PlanerSHP!$D$39=AngebotSHP!V28,PlanerSHP!$D$40=AngebotSHP!V28,PlanerSHP!$D$41=AngebotSHP!V28,PlanerSHP!$D$44=AngebotSHP!V28,PlanerSHP!$D$45=AngebotSHP!V28,PlanerSHP!$D$46=AngebotSHP!V28,PlanerSHP!$D$47=AngebotSHP!V28,PlanerSHP!$D$50=AngebotSHP!V28,PlanerSHP!$D$51=AngebotSHP!V28,PlanerSHP!$D$52=AngebotSHP!V28,PlanerSHP!$D$53=AngebotSHP!V28,PlanerSHP!$F$8=AngebotSHP!V28,PlanerSHP!$F$9=AngebotSHP!V28,PlanerSHP!$F$10=AngebotSHP!V28,PlanerSHP!$F$11=AngebotSHP!V28,PlanerSHP!$F$14=AngebotSHP!V28,PlanerSHP!$F$15=AngebotSHP!V28,PlanerSHP!$F$16=AngebotSHP!V28,PlanerSHP!$F$17=AngebotSHP!V28,PlanerSHP!$F$20=AngebotSHP!V28,PlanerSHP!$F$21=AngebotSHP!V28,PlanerSHP!$F$22=AngebotSHP!V28,PlanerSHP!$F$23=AngebotSHP!V28,PlanerSHP!$F$26=AngebotSHP!V28,PlanerSHP!$F$27=AngebotSHP!V28,PlanerSHP!$F$28=AngebotSHP!V28,PlanerSHP!$F$29=AngebotSHP!V28,PlanerSHP!$F$32=AngebotSHP!V28,PlanerSHP!$F$33=AngebotSHP!V28,PlanerSHP!$F$34=AngebotSHP!V28,PlanerSHP!$F$35=AngebotSHP!V28,PlanerSHP!$F$38=AngebotSHP!V28,PlanerSHP!$F$39=AngebotSHP!V28,PlanerSHP!$F$40=AngebotSHP!V28,PlanerSHP!$F$41=AngebotSHP!V28,PlanerSHP!$F$44=AngebotSHP!V28,PlanerSHP!$F$45=AngebotSHP!V28,PlanerSHP!$F$46=AngebotSHP!V28,PlanerSHP!$F$47=AngebotSHP!V28,PlanerSHP!$F$50=AngebotSHP!V28,PlanerSHP!$F$51=AngebotSHP!V28,PlanerSHP!$F$52=AngebotSHP!V28,PlanerSHP!$F$53=AngebotSHP!V28,PlanerSHP!$G$8=AngebotSHP!V28,PlanerSHP!$G$9=AngebotSHP!V28,PlanerSHP!$G$10=AngebotSHP!V28,PlanerSHP!$G$11=AngebotSHP!V28,PlanerSHP!$G$14=AngebotSHP!V28,PlanerSHP!$G$15=AngebotSHP!V28,PlanerSHP!$G$16=AngebotSHP!V28,PlanerSHP!$G$17=AngebotSHP!V28,PlanerSHP!$G$20=AngebotSHP!V28,PlanerSHP!$G$21=AngebotSHP!V28,PlanerSHP!$G$22=AngebotSHP!V28,PlanerSHP!$G$23=AngebotSHP!V28,PlanerSHP!$G$26=AngebotSHP!V28,PlanerSHP!$G$27=AngebotSHP!V28,PlanerSHP!$G$28=AngebotSHP!V28,PlanerSHP!$G$29=AngebotSHP!V28,PlanerSHP!$G$32=AngebotSHP!V28,PlanerSHP!$G$33=AngebotSHP!V28,PlanerSHP!$G$34=AngebotSHP!V28,PlanerSHP!$G$35=AngebotSHP!V28,PlanerSHP!$G$38=AngebotSHP!V28,PlanerSHP!$G$39=AngebotSHP!V28,PlanerSHP!$G$40=AngebotSHP!V28,PlanerSHP!$G$41=AngebotSHP!V28,PlanerSHP!$G$44=AngebotSHP!V28,PlanerSHP!$G$45=AngebotSHP!V28,PlanerSHP!$G$46=AngebotSHP!V28,PlanerSHP!$G$47=AngebotSHP!V28,PlanerSHP!$G$50=AngebotSHP!V28,PlanerSHP!$G$51=AngebotSHP!V28,PlanerSHP!$G$52=AngebotSHP!V28,PlanerSHP!$G$53=AngebotSHP!V28),"---'Bitte wählen' wählen!---",AngebotSHP!V28)</f>
        <v>P4_01 Schulische Heilpädagogik im Schweizer Bildungssystem</v>
      </c>
    </row>
    <row r="29" spans="1:23" x14ac:dyDescent="0.35">
      <c r="A29" s="358">
        <f>Angebotsplan!A25</f>
        <v>0</v>
      </c>
      <c r="B29" s="271" t="str">
        <f>Angebotsplan!B25</f>
        <v>WP2_01.2</v>
      </c>
      <c r="C29" t="str">
        <f>Angebotsplan!C25</f>
        <v>Heilpädagogik im Bereich Lernen. Inklusionssensible Lehr- und Lernsituationen</v>
      </c>
      <c r="D29" t="str">
        <f t="shared" ref="D29:D30" si="7">CONCATENATE(B29," ",C29)</f>
        <v>WP2_01.2 Heilpädagogik im Bereich Lernen. Inklusionssensible Lehr- und Lernsituationen</v>
      </c>
      <c r="E29" t="str">
        <f>IF(OR(PlanerSHP!$C$8=AngebotSHP!D29,PlanerSHP!$C$9=AngebotSHP!D29,PlanerSHP!$C$10=AngebotSHP!D29,PlanerSHP!$C$11=AngebotSHP!D29,PlanerSHP!$C$14=AngebotSHP!D29,PlanerSHP!$C$15=AngebotSHP!D29,PlanerSHP!$C$16=AngebotSHP!D29,PlanerSHP!$C$17=AngebotSHP!D29,PlanerSHP!$C$20=AngebotSHP!D29,PlanerSHP!$C$21=AngebotSHP!D29,PlanerSHP!$C$22=AngebotSHP!D29,PlanerSHP!$C$23=AngebotSHP!D29,PlanerSHP!$C$26=AngebotSHP!D29,PlanerSHP!$C$27=AngebotSHP!D29,PlanerSHP!$C$28=AngebotSHP!D29,PlanerSHP!$C$29=AngebotSHP!D29,PlanerSHP!$C$32=AngebotSHP!D29,PlanerSHP!$C$33=AngebotSHP!D29,PlanerSHP!$C$34=AngebotSHP!D29,PlanerSHP!$C$35=AngebotSHP!D29,PlanerSHP!$C$38=AngebotSHP!D29,PlanerSHP!$C$39=AngebotSHP!D29,PlanerSHP!$C$40=AngebotSHP!D29,PlanerSHP!$C$41=AngebotSHP!D29,PlanerSHP!$C$44=AngebotSHP!D29,PlanerSHP!$C$45=AngebotSHP!D29,PlanerSHP!$C$46=AngebotSHP!D29,PlanerSHP!$C$47=AngebotSHP!D29,PlanerSHP!$C$50=AngebotSHP!D29,PlanerSHP!$C$51=AngebotSHP!D29,PlanerSHP!$C$52=AngebotSHP!D29,PlanerSHP!$C$53=AngebotSHP!D29,PlanerSHP!$D$8=AngebotSHP!D29,PlanerSHP!$D$9=AngebotSHP!D29,PlanerSHP!$D$10=AngebotSHP!D29,PlanerSHP!$D$11=AngebotSHP!D29,PlanerSHP!$D$14=AngebotSHP!D29,PlanerSHP!$D$15=AngebotSHP!D29,PlanerSHP!$D$16=AngebotSHP!D29,PlanerSHP!$D$17=AngebotSHP!D29,PlanerSHP!$D$20=AngebotSHP!D29,PlanerSHP!$D$21=AngebotSHP!D29,PlanerSHP!$D$22=AngebotSHP!D29,PlanerSHP!$D$23=AngebotSHP!D29,PlanerSHP!$D$26=AngebotSHP!D29,PlanerSHP!$D$27=AngebotSHP!D29,PlanerSHP!$D$28=AngebotSHP!D29,PlanerSHP!$D$29=AngebotSHP!D29,PlanerSHP!$D$32=AngebotSHP!D29,PlanerSHP!$D$33=AngebotSHP!D29,PlanerSHP!$D$34=AngebotSHP!D29,PlanerSHP!$D$35=AngebotSHP!D29,PlanerSHP!$D$38=AngebotSHP!D29,PlanerSHP!$D$39=AngebotSHP!D29,PlanerSHP!$D$40=AngebotSHP!D29,PlanerSHP!$D$41=AngebotSHP!D29,PlanerSHP!$D$44=AngebotSHP!D29,PlanerSHP!$D$45=AngebotSHP!D29,PlanerSHP!$D$46=AngebotSHP!D29,PlanerSHP!$D$47=AngebotSHP!D29,PlanerSHP!$D$50=AngebotSHP!D29,PlanerSHP!$D$51=AngebotSHP!D29,PlanerSHP!$D$52=AngebotSHP!D29,PlanerSHP!$D$53=AngebotSHP!D29,PlanerSHP!$F$8=AngebotSHP!D29,PlanerSHP!$F$9=AngebotSHP!D29,PlanerSHP!$F$10=AngebotSHP!D29,PlanerSHP!$F$11=AngebotSHP!D29,PlanerSHP!$F$14=AngebotSHP!D29,PlanerSHP!$F$15=AngebotSHP!D29,PlanerSHP!$F$16=AngebotSHP!D29,PlanerSHP!$F$17=AngebotSHP!D29,PlanerSHP!$F$20=AngebotSHP!D29,PlanerSHP!$F$21=AngebotSHP!D29,PlanerSHP!$F$22=AngebotSHP!D29,PlanerSHP!$F$23=AngebotSHP!D29,PlanerSHP!$F$26=AngebotSHP!D29,PlanerSHP!$F$27=AngebotSHP!D29,PlanerSHP!$F$28=AngebotSHP!D29,PlanerSHP!$F$29=AngebotSHP!D29,PlanerSHP!$F$32=AngebotSHP!D29,PlanerSHP!$F$33=AngebotSHP!D29,PlanerSHP!$F$34=AngebotSHP!D29,PlanerSHP!$F$35=AngebotSHP!D29,PlanerSHP!$F$38=AngebotSHP!D29,PlanerSHP!$F$39=AngebotSHP!D29,PlanerSHP!$F$40=AngebotSHP!D29,PlanerSHP!$F$41=AngebotSHP!D29,PlanerSHP!$F$44=AngebotSHP!D29,PlanerSHP!$F$45=AngebotSHP!D29,PlanerSHP!$F$46=AngebotSHP!D29,PlanerSHP!$F$47=AngebotSHP!D29,PlanerSHP!$F$50=AngebotSHP!D29,PlanerSHP!$F$51=AngebotSHP!D29,PlanerSHP!$F$52=AngebotSHP!D29,PlanerSHP!$F$53=AngebotSHP!D29,PlanerSHP!$G$8=AngebotSHP!D29,PlanerSHP!$G$9=AngebotSHP!D29,PlanerSHP!$G$10=AngebotSHP!D29,PlanerSHP!$G$11=AngebotSHP!D29,PlanerSHP!$G$14=AngebotSHP!D29,PlanerSHP!$G$15=AngebotSHP!D29,PlanerSHP!$G$16=AngebotSHP!D29,PlanerSHP!$G$17=AngebotSHP!D29,PlanerSHP!$G$20=AngebotSHP!D29,PlanerSHP!$G$21=AngebotSHP!D29,PlanerSHP!$G$22=AngebotSHP!D29,PlanerSHP!$G$23=AngebotSHP!D29,PlanerSHP!$G$26=AngebotSHP!D29,PlanerSHP!$G$27=AngebotSHP!D29,PlanerSHP!$G$28=AngebotSHP!D29,PlanerSHP!$G$29=AngebotSHP!D29,PlanerSHP!$G$32=AngebotSHP!D29,PlanerSHP!$G$33=AngebotSHP!D29,PlanerSHP!$G$34=AngebotSHP!D29,PlanerSHP!$G$35=AngebotSHP!D29,PlanerSHP!$G$38=AngebotSHP!D29,PlanerSHP!$G$39=AngebotSHP!D29,PlanerSHP!$G$40=AngebotSHP!D29,PlanerSHP!$G$41=AngebotSHP!D29,PlanerSHP!$G$44=AngebotSHP!D29,PlanerSHP!$G$45=AngebotSHP!D29,PlanerSHP!$G$46=AngebotSHP!D29,PlanerSHP!$G$47=AngebotSHP!D29,PlanerSHP!$G$50=AngebotSHP!D29,PlanerSHP!$G$51=AngebotSHP!D29,PlanerSHP!$G$52=AngebotSHP!D29,PlanerSHP!$G$53=AngebotSHP!D29),"---'Bitte wählen' wählen!---",AngebotSHP!D29)</f>
        <v>WP2_01.2 Heilpädagogik im Bereich Lernen. Inklusionssensible Lehr- und Lernsituationen</v>
      </c>
      <c r="H29" s="271" t="str">
        <f>Angebotsplan!H25</f>
        <v>WP2_02.2</v>
      </c>
      <c r="I29" t="str">
        <f>Angebotsplan!I25</f>
        <v>Heilpädagogik im Bereich sozial-emotionale Entwicklung und Verhalten II</v>
      </c>
      <c r="J29" t="str">
        <f t="shared" ref="J29:J31" si="8">CONCATENATE(H29," ",I29)</f>
        <v>WP2_02.2 Heilpädagogik im Bereich sozial-emotionale Entwicklung und Verhalten II</v>
      </c>
      <c r="K29" t="str">
        <f>IF(OR(PlanerSHP!$C$8=AngebotSHP!J29,PlanerSHP!$C$9=AngebotSHP!J29,PlanerSHP!$C$10=AngebotSHP!J29,PlanerSHP!$C$11=AngebotSHP!J29,PlanerSHP!$C$14=AngebotSHP!J29,PlanerSHP!$C$15=AngebotSHP!J29,PlanerSHP!$C$16=AngebotSHP!J29,PlanerSHP!$C$17=AngebotSHP!J29,PlanerSHP!$C$20=AngebotSHP!J29,PlanerSHP!$C$21=AngebotSHP!J29,PlanerSHP!$C$22=AngebotSHP!J29,PlanerSHP!$C$23=AngebotSHP!J29,PlanerSHP!$C$26=AngebotSHP!J29,PlanerSHP!$C$27=AngebotSHP!J29,PlanerSHP!$C$28=AngebotSHP!J29,PlanerSHP!$C$29=AngebotSHP!J29,PlanerSHP!$C$32=AngebotSHP!J29,PlanerSHP!$C$33=AngebotSHP!J29,PlanerSHP!$C$34=AngebotSHP!J29,PlanerSHP!$C$35=AngebotSHP!J29,PlanerSHP!$C$38=AngebotSHP!J29,PlanerSHP!$C$39=AngebotSHP!J29,PlanerSHP!$C$40=AngebotSHP!J29,PlanerSHP!$C$41=AngebotSHP!J29,PlanerSHP!$C$44=AngebotSHP!J29,PlanerSHP!$C$45=AngebotSHP!J29,PlanerSHP!$C$46=AngebotSHP!J29,PlanerSHP!$C$47=AngebotSHP!J29,PlanerSHP!$C$50=AngebotSHP!J29,PlanerSHP!$C$51=AngebotSHP!J29,PlanerSHP!$C$52=AngebotSHP!J29,PlanerSHP!$C$53=AngebotSHP!J29,PlanerSHP!$D$8=AngebotSHP!J29,PlanerSHP!$D$9=AngebotSHP!J29,PlanerSHP!$D$10=AngebotSHP!J29,PlanerSHP!$D$11=AngebotSHP!J29,PlanerSHP!$D$14=AngebotSHP!J29,PlanerSHP!$D$15=AngebotSHP!J29,PlanerSHP!$D$16=AngebotSHP!J29,PlanerSHP!$D$17=AngebotSHP!J29,PlanerSHP!$D$20=AngebotSHP!J29,PlanerSHP!$D$21=AngebotSHP!J29,PlanerSHP!$D$22=AngebotSHP!J29,PlanerSHP!$D$23=AngebotSHP!J29,PlanerSHP!$D$26=AngebotSHP!J29,PlanerSHP!$D$27=AngebotSHP!J29,PlanerSHP!$D$28=AngebotSHP!J29,PlanerSHP!$D$29=AngebotSHP!J29,PlanerSHP!$D$32=AngebotSHP!J29,PlanerSHP!$D$33=AngebotSHP!J29,PlanerSHP!$D$34=AngebotSHP!J29,PlanerSHP!$D$35=AngebotSHP!J29,PlanerSHP!$D$38=AngebotSHP!J29,PlanerSHP!$D$39=AngebotSHP!J29,PlanerSHP!$D$40=AngebotSHP!J29,PlanerSHP!$D$41=AngebotSHP!J29,PlanerSHP!$D$44=AngebotSHP!J29,PlanerSHP!$D$45=AngebotSHP!J29,PlanerSHP!$D$46=AngebotSHP!J29,PlanerSHP!$D$47=AngebotSHP!J29,PlanerSHP!$D$50=AngebotSHP!J29,PlanerSHP!$D$51=AngebotSHP!J29,PlanerSHP!$D$52=AngebotSHP!J29,PlanerSHP!$D$53=AngebotSHP!J29,PlanerSHP!$F$8=AngebotSHP!J29,PlanerSHP!$F$9=AngebotSHP!J29,PlanerSHP!$F$10=AngebotSHP!J29,PlanerSHP!$F$11=AngebotSHP!J29,PlanerSHP!$F$14=AngebotSHP!J29,PlanerSHP!$F$15=AngebotSHP!J29,PlanerSHP!$F$16=AngebotSHP!J29,PlanerSHP!$F$17=AngebotSHP!J29,PlanerSHP!$F$20=AngebotSHP!J29,PlanerSHP!$F$21=AngebotSHP!J29,PlanerSHP!$F$22=AngebotSHP!J29,PlanerSHP!$F$23=AngebotSHP!J29,PlanerSHP!$F$26=AngebotSHP!J29,PlanerSHP!$F$27=AngebotSHP!J29,PlanerSHP!$F$28=AngebotSHP!J29,PlanerSHP!$F$29=AngebotSHP!J29,PlanerSHP!$F$32=AngebotSHP!J29,PlanerSHP!$F$33=AngebotSHP!J29,PlanerSHP!$F$34=AngebotSHP!J29,PlanerSHP!$F$35=AngebotSHP!J29,PlanerSHP!$F$38=AngebotSHP!J29,PlanerSHP!$F$39=AngebotSHP!J29,PlanerSHP!$F$40=AngebotSHP!J29,PlanerSHP!$F$41=AngebotSHP!J29,PlanerSHP!$F$44=AngebotSHP!J29,PlanerSHP!$F$45=AngebotSHP!J29,PlanerSHP!$F$46=AngebotSHP!J29,PlanerSHP!$F$47=AngebotSHP!J29,PlanerSHP!$F$50=AngebotSHP!J29,PlanerSHP!$F$51=AngebotSHP!J29,PlanerSHP!$F$52=AngebotSHP!J29,PlanerSHP!$F$53=AngebotSHP!J29,PlanerSHP!$G$8=AngebotSHP!J29,PlanerSHP!$G$9=AngebotSHP!J29,PlanerSHP!$G$10=AngebotSHP!J29,PlanerSHP!$G$11=AngebotSHP!J29,PlanerSHP!$G$14=AngebotSHP!J29,PlanerSHP!$G$15=AngebotSHP!J29,PlanerSHP!$G$16=AngebotSHP!J29,PlanerSHP!$G$17=AngebotSHP!J29,PlanerSHP!$G$20=AngebotSHP!J29,PlanerSHP!$G$21=AngebotSHP!J29,PlanerSHP!$G$22=AngebotSHP!J29,PlanerSHP!$G$23=AngebotSHP!J29,PlanerSHP!$G$26=AngebotSHP!J29,PlanerSHP!$G$27=AngebotSHP!J29,PlanerSHP!$G$28=AngebotSHP!J29,PlanerSHP!$G$29=AngebotSHP!J29,PlanerSHP!$G$32=AngebotSHP!J29,PlanerSHP!$G$33=AngebotSHP!J29,PlanerSHP!$G$34=AngebotSHP!J29,PlanerSHP!$G$35=AngebotSHP!J29,PlanerSHP!$G$38=AngebotSHP!J29,PlanerSHP!$G$39=AngebotSHP!J29,PlanerSHP!$G$40=AngebotSHP!J29,PlanerSHP!$G$41=AngebotSHP!J29,PlanerSHP!$G$44=AngebotSHP!J29,PlanerSHP!$G$45=AngebotSHP!J29,PlanerSHP!$G$46=AngebotSHP!J29,PlanerSHP!$G$47=AngebotSHP!J29,PlanerSHP!$G$50=AngebotSHP!J29,PlanerSHP!$G$51=AngebotSHP!J29,PlanerSHP!$G$52=AngebotSHP!J29,PlanerSHP!$G$53=AngebotSHP!J29),"---'Bitte wählen' wählen!---",AngebotSHP!J29)</f>
        <v>WP2_02.2 Heilpädagogik im Bereich sozial-emotionale Entwicklung und Verhalten II</v>
      </c>
      <c r="N29" s="271" t="str">
        <f>Angebotsplan!N25</f>
        <v>WP2_01.2</v>
      </c>
      <c r="O29" t="str">
        <f>Angebotsplan!O25</f>
        <v>Heilpädagogik im Bereich Lernen. Inklusionssensible Lehr- und Lernsituationen</v>
      </c>
      <c r="P29" t="str">
        <f t="shared" ref="P29:P32" si="9">CONCATENATE(N29," ",O29)</f>
        <v>WP2_01.2 Heilpädagogik im Bereich Lernen. Inklusionssensible Lehr- und Lernsituationen</v>
      </c>
      <c r="Q29" t="str">
        <f>IF(OR(PlanerSHP!$C$8=AngebotSHP!P29,PlanerSHP!$C$9=AngebotSHP!P29,PlanerSHP!$C$10=AngebotSHP!P29,PlanerSHP!$C$11=AngebotSHP!P29,PlanerSHP!$C$14=AngebotSHP!P29,PlanerSHP!$C$15=AngebotSHP!P29,PlanerSHP!$C$16=AngebotSHP!P29,PlanerSHP!$C$17=AngebotSHP!P29,PlanerSHP!$C$20=AngebotSHP!P29,PlanerSHP!$C$21=AngebotSHP!P29,PlanerSHP!$C$22=AngebotSHP!P29,PlanerSHP!$C$23=AngebotSHP!P29,PlanerSHP!$C$26=AngebotSHP!P29,PlanerSHP!$C$27=AngebotSHP!P29,PlanerSHP!$C$28=AngebotSHP!P29,PlanerSHP!$C$29=AngebotSHP!P29,PlanerSHP!$C$32=AngebotSHP!P29,PlanerSHP!$C$33=AngebotSHP!P29,PlanerSHP!$C$34=AngebotSHP!P29,PlanerSHP!$C$35=AngebotSHP!P29,PlanerSHP!$C$38=AngebotSHP!P29,PlanerSHP!$C$39=AngebotSHP!P29,PlanerSHP!$C$40=AngebotSHP!P29,PlanerSHP!$C$41=AngebotSHP!P29,PlanerSHP!$C$44=AngebotSHP!P29,PlanerSHP!$C$45=AngebotSHP!P29,PlanerSHP!$C$46=AngebotSHP!P29,PlanerSHP!$C$47=AngebotSHP!P29,PlanerSHP!$C$50=AngebotSHP!P29,PlanerSHP!$C$51=AngebotSHP!P29,PlanerSHP!$C$52=AngebotSHP!P29,PlanerSHP!$C$53=AngebotSHP!P29,PlanerSHP!$D$8=AngebotSHP!P29,PlanerSHP!$D$9=AngebotSHP!P29,PlanerSHP!$D$10=AngebotSHP!P29,PlanerSHP!$D$11=AngebotSHP!P29,PlanerSHP!$D$14=AngebotSHP!P29,PlanerSHP!$D$15=AngebotSHP!P29,PlanerSHP!$D$16=AngebotSHP!P29,PlanerSHP!$D$17=AngebotSHP!P29,PlanerSHP!$D$20=AngebotSHP!P29,PlanerSHP!$D$21=AngebotSHP!P29,PlanerSHP!$D$22=AngebotSHP!P29,PlanerSHP!$D$23=AngebotSHP!P29,PlanerSHP!$D$26=AngebotSHP!P29,PlanerSHP!$D$27=AngebotSHP!P29,PlanerSHP!$D$28=AngebotSHP!P29,PlanerSHP!$D$29=AngebotSHP!P29,PlanerSHP!$D$32=AngebotSHP!P29,PlanerSHP!$D$33=AngebotSHP!P29,PlanerSHP!$D$34=AngebotSHP!P29,PlanerSHP!$D$35=AngebotSHP!P29,PlanerSHP!$D$38=AngebotSHP!P29,PlanerSHP!$D$39=AngebotSHP!P29,PlanerSHP!$D$40=AngebotSHP!P29,PlanerSHP!$D$41=AngebotSHP!P29,PlanerSHP!$D$44=AngebotSHP!P29,PlanerSHP!$D$45=AngebotSHP!P29,PlanerSHP!$D$46=AngebotSHP!P29,PlanerSHP!$D$47=AngebotSHP!P29,PlanerSHP!$D$50=AngebotSHP!P29,PlanerSHP!$D$51=AngebotSHP!P29,PlanerSHP!$D$52=AngebotSHP!P29,PlanerSHP!$D$53=AngebotSHP!P29,PlanerSHP!$F$8=AngebotSHP!P29,PlanerSHP!$F$9=AngebotSHP!P29,PlanerSHP!$F$10=AngebotSHP!P29,PlanerSHP!$F$11=AngebotSHP!P29,PlanerSHP!$F$14=AngebotSHP!P29,PlanerSHP!$F$15=AngebotSHP!P29,PlanerSHP!$F$16=AngebotSHP!P29,PlanerSHP!$F$17=AngebotSHP!P29,PlanerSHP!$F$20=AngebotSHP!P29,PlanerSHP!$F$21=AngebotSHP!P29,PlanerSHP!$F$22=AngebotSHP!P29,PlanerSHP!$F$23=AngebotSHP!P29,PlanerSHP!$F$26=AngebotSHP!P29,PlanerSHP!$F$27=AngebotSHP!P29,PlanerSHP!$F$28=AngebotSHP!P29,PlanerSHP!$F$29=AngebotSHP!P29,PlanerSHP!$F$32=AngebotSHP!P29,PlanerSHP!$F$33=AngebotSHP!P29,PlanerSHP!$F$34=AngebotSHP!P29,PlanerSHP!$F$35=AngebotSHP!P29,PlanerSHP!$F$38=AngebotSHP!P29,PlanerSHP!$F$39=AngebotSHP!P29,PlanerSHP!$F$40=AngebotSHP!P29,PlanerSHP!$F$41=AngebotSHP!P29,PlanerSHP!$F$44=AngebotSHP!P29,PlanerSHP!$F$45=AngebotSHP!P29,PlanerSHP!$F$46=AngebotSHP!P29,PlanerSHP!$F$47=AngebotSHP!P29,PlanerSHP!$F$50=AngebotSHP!P29,PlanerSHP!$F$51=AngebotSHP!P29,PlanerSHP!$F$52=AngebotSHP!P29,PlanerSHP!$F$53=AngebotSHP!P29,PlanerSHP!$G$8=AngebotSHP!P29,PlanerSHP!$G$9=AngebotSHP!P29,PlanerSHP!$G$10=AngebotSHP!P29,PlanerSHP!$G$11=AngebotSHP!P29,PlanerSHP!$G$14=AngebotSHP!P29,PlanerSHP!$G$15=AngebotSHP!P29,PlanerSHP!$G$16=AngebotSHP!P29,PlanerSHP!$G$17=AngebotSHP!P29,PlanerSHP!$G$20=AngebotSHP!P29,PlanerSHP!$G$21=AngebotSHP!P29,PlanerSHP!$G$22=AngebotSHP!P29,PlanerSHP!$G$23=AngebotSHP!P29,PlanerSHP!$G$26=AngebotSHP!P29,PlanerSHP!$G$27=AngebotSHP!P29,PlanerSHP!$G$28=AngebotSHP!P29,PlanerSHP!$G$29=AngebotSHP!P29,PlanerSHP!$G$32=AngebotSHP!P29,PlanerSHP!$G$33=AngebotSHP!P29,PlanerSHP!$G$34=AngebotSHP!P29,PlanerSHP!$G$35=AngebotSHP!P29,PlanerSHP!$G$38=AngebotSHP!P29,PlanerSHP!$G$39=AngebotSHP!P29,PlanerSHP!$G$40=AngebotSHP!P29,PlanerSHP!$G$41=AngebotSHP!P29,PlanerSHP!$G$44=AngebotSHP!P29,PlanerSHP!$G$45=AngebotSHP!P29,PlanerSHP!$G$46=AngebotSHP!P29,PlanerSHP!$G$47=AngebotSHP!P29,PlanerSHP!$G$50=AngebotSHP!P29,PlanerSHP!$G$51=AngebotSHP!P29,PlanerSHP!$G$52=AngebotSHP!P29,PlanerSHP!$G$53=AngebotSHP!P29),"---'Bitte wählen' wählen!---",AngebotSHP!P29)</f>
        <v>WP2_01.2 Heilpädagogik im Bereich Lernen. Inklusionssensible Lehr- und Lernsituationen</v>
      </c>
      <c r="T29" s="271" t="str">
        <f>Angebotsplan!T25</f>
        <v>WP2_02.2</v>
      </c>
      <c r="U29" t="str">
        <f>Angebotsplan!U25</f>
        <v>Heilpädagogik im Bereich sozial-emotionale Entwicklung und Verhalten II</v>
      </c>
      <c r="V29" t="str">
        <f t="shared" ref="V29:V31" si="10">CONCATENATE(T29," ",U29)</f>
        <v>WP2_02.2 Heilpädagogik im Bereich sozial-emotionale Entwicklung und Verhalten II</v>
      </c>
      <c r="W29" t="str">
        <f>IF(OR(PlanerSHP!$C$8=AngebotSHP!V29,PlanerSHP!$C$9=AngebotSHP!V29,PlanerSHP!$C$10=AngebotSHP!V29,PlanerSHP!$C$11=AngebotSHP!V29,PlanerSHP!$C$14=AngebotSHP!V29,PlanerSHP!$C$15=AngebotSHP!V29,PlanerSHP!$C$16=AngebotSHP!V29,PlanerSHP!$C$17=AngebotSHP!V29,PlanerSHP!$C$20=AngebotSHP!V29,PlanerSHP!$C$21=AngebotSHP!V29,PlanerSHP!$C$22=AngebotSHP!V29,PlanerSHP!$C$23=AngebotSHP!V29,PlanerSHP!$C$26=AngebotSHP!V29,PlanerSHP!$C$27=AngebotSHP!V29,PlanerSHP!$C$28=AngebotSHP!V29,PlanerSHP!$C$29=AngebotSHP!V29,PlanerSHP!$C$32=AngebotSHP!V29,PlanerSHP!$C$33=AngebotSHP!V29,PlanerSHP!$C$34=AngebotSHP!V29,PlanerSHP!$C$35=AngebotSHP!V29,PlanerSHP!$C$38=AngebotSHP!V29,PlanerSHP!$C$39=AngebotSHP!V29,PlanerSHP!$C$40=AngebotSHP!V29,PlanerSHP!$C$41=AngebotSHP!V29,PlanerSHP!$C$44=AngebotSHP!V29,PlanerSHP!$C$45=AngebotSHP!V29,PlanerSHP!$C$46=AngebotSHP!V29,PlanerSHP!$C$47=AngebotSHP!V29,PlanerSHP!$C$50=AngebotSHP!V29,PlanerSHP!$C$51=AngebotSHP!V29,PlanerSHP!$C$52=AngebotSHP!V29,PlanerSHP!$C$53=AngebotSHP!V29,PlanerSHP!$D$8=AngebotSHP!V29,PlanerSHP!$D$9=AngebotSHP!V29,PlanerSHP!$D$10=AngebotSHP!V29,PlanerSHP!$D$11=AngebotSHP!V29,PlanerSHP!$D$14=AngebotSHP!V29,PlanerSHP!$D$15=AngebotSHP!V29,PlanerSHP!$D$16=AngebotSHP!V29,PlanerSHP!$D$17=AngebotSHP!V29,PlanerSHP!$D$20=AngebotSHP!V29,PlanerSHP!$D$21=AngebotSHP!V29,PlanerSHP!$D$22=AngebotSHP!V29,PlanerSHP!$D$23=AngebotSHP!V29,PlanerSHP!$D$26=AngebotSHP!V29,PlanerSHP!$D$27=AngebotSHP!V29,PlanerSHP!$D$28=AngebotSHP!V29,PlanerSHP!$D$29=AngebotSHP!V29,PlanerSHP!$D$32=AngebotSHP!V29,PlanerSHP!$D$33=AngebotSHP!V29,PlanerSHP!$D$34=AngebotSHP!V29,PlanerSHP!$D$35=AngebotSHP!V29,PlanerSHP!$D$38=AngebotSHP!V29,PlanerSHP!$D$39=AngebotSHP!V29,PlanerSHP!$D$40=AngebotSHP!V29,PlanerSHP!$D$41=AngebotSHP!V29,PlanerSHP!$D$44=AngebotSHP!V29,PlanerSHP!$D$45=AngebotSHP!V29,PlanerSHP!$D$46=AngebotSHP!V29,PlanerSHP!$D$47=AngebotSHP!V29,PlanerSHP!$D$50=AngebotSHP!V29,PlanerSHP!$D$51=AngebotSHP!V29,PlanerSHP!$D$52=AngebotSHP!V29,PlanerSHP!$D$53=AngebotSHP!V29,PlanerSHP!$F$8=AngebotSHP!V29,PlanerSHP!$F$9=AngebotSHP!V29,PlanerSHP!$F$10=AngebotSHP!V29,PlanerSHP!$F$11=AngebotSHP!V29,PlanerSHP!$F$14=AngebotSHP!V29,PlanerSHP!$F$15=AngebotSHP!V29,PlanerSHP!$F$16=AngebotSHP!V29,PlanerSHP!$F$17=AngebotSHP!V29,PlanerSHP!$F$20=AngebotSHP!V29,PlanerSHP!$F$21=AngebotSHP!V29,PlanerSHP!$F$22=AngebotSHP!V29,PlanerSHP!$F$23=AngebotSHP!V29,PlanerSHP!$F$26=AngebotSHP!V29,PlanerSHP!$F$27=AngebotSHP!V29,PlanerSHP!$F$28=AngebotSHP!V29,PlanerSHP!$F$29=AngebotSHP!V29,PlanerSHP!$F$32=AngebotSHP!V29,PlanerSHP!$F$33=AngebotSHP!V29,PlanerSHP!$F$34=AngebotSHP!V29,PlanerSHP!$F$35=AngebotSHP!V29,PlanerSHP!$F$38=AngebotSHP!V29,PlanerSHP!$F$39=AngebotSHP!V29,PlanerSHP!$F$40=AngebotSHP!V29,PlanerSHP!$F$41=AngebotSHP!V29,PlanerSHP!$F$44=AngebotSHP!V29,PlanerSHP!$F$45=AngebotSHP!V29,PlanerSHP!$F$46=AngebotSHP!V29,PlanerSHP!$F$47=AngebotSHP!V29,PlanerSHP!$F$50=AngebotSHP!V29,PlanerSHP!$F$51=AngebotSHP!V29,PlanerSHP!$F$52=AngebotSHP!V29,PlanerSHP!$F$53=AngebotSHP!V29,PlanerSHP!$G$8=AngebotSHP!V29,PlanerSHP!$G$9=AngebotSHP!V29,PlanerSHP!$G$10=AngebotSHP!V29,PlanerSHP!$G$11=AngebotSHP!V29,PlanerSHP!$G$14=AngebotSHP!V29,PlanerSHP!$G$15=AngebotSHP!V29,PlanerSHP!$G$16=AngebotSHP!V29,PlanerSHP!$G$17=AngebotSHP!V29,PlanerSHP!$G$20=AngebotSHP!V29,PlanerSHP!$G$21=AngebotSHP!V29,PlanerSHP!$G$22=AngebotSHP!V29,PlanerSHP!$G$23=AngebotSHP!V29,PlanerSHP!$G$26=AngebotSHP!V29,PlanerSHP!$G$27=AngebotSHP!V29,PlanerSHP!$G$28=AngebotSHP!V29,PlanerSHP!$G$29=AngebotSHP!V29,PlanerSHP!$G$32=AngebotSHP!V29,PlanerSHP!$G$33=AngebotSHP!V29,PlanerSHP!$G$34=AngebotSHP!V29,PlanerSHP!$G$35=AngebotSHP!V29,PlanerSHP!$G$38=AngebotSHP!V29,PlanerSHP!$G$39=AngebotSHP!V29,PlanerSHP!$G$40=AngebotSHP!V29,PlanerSHP!$G$41=AngebotSHP!V29,PlanerSHP!$G$44=AngebotSHP!V29,PlanerSHP!$G$45=AngebotSHP!V29,PlanerSHP!$G$46=AngebotSHP!V29,PlanerSHP!$G$47=AngebotSHP!V29,PlanerSHP!$G$50=AngebotSHP!V29,PlanerSHP!$G$51=AngebotSHP!V29,PlanerSHP!$G$52=AngebotSHP!V29,PlanerSHP!$G$53=AngebotSHP!V29),"---'Bitte wählen' wählen!---",AngebotSHP!V29)</f>
        <v>WP2_02.2 Heilpädagogik im Bereich sozial-emotionale Entwicklung und Verhalten II</v>
      </c>
    </row>
    <row r="30" spans="1:23" x14ac:dyDescent="0.35">
      <c r="A30" s="358">
        <f>Angebotsplan!A26</f>
        <v>0</v>
      </c>
      <c r="B30" s="271" t="str">
        <f>Angebotsplan!B26</f>
        <v>WP3_03</v>
      </c>
      <c r="C30" t="str">
        <f>Angebotsplan!C26</f>
        <v xml:space="preserve">Sprache bei besonderem Bildungsbedarf </v>
      </c>
      <c r="D30" t="str">
        <f t="shared" si="7"/>
        <v xml:space="preserve">WP3_03 Sprache bei besonderem Bildungsbedarf </v>
      </c>
      <c r="E30" t="str">
        <f>IF(OR(PlanerSHP!$C$8=AngebotSHP!D30,PlanerSHP!$C$9=AngebotSHP!D30,PlanerSHP!$C$10=AngebotSHP!D30,PlanerSHP!$C$11=AngebotSHP!D30,PlanerSHP!$C$14=AngebotSHP!D30,PlanerSHP!$C$15=AngebotSHP!D30,PlanerSHP!$C$16=AngebotSHP!D30,PlanerSHP!$C$17=AngebotSHP!D30,PlanerSHP!$C$20=AngebotSHP!D30,PlanerSHP!$C$21=AngebotSHP!D30,PlanerSHP!$C$22=AngebotSHP!D30,PlanerSHP!$C$23=AngebotSHP!D30,PlanerSHP!$C$26=AngebotSHP!D30,PlanerSHP!$C$27=AngebotSHP!D30,PlanerSHP!$C$28=AngebotSHP!D30,PlanerSHP!$C$29=AngebotSHP!D30,PlanerSHP!$C$32=AngebotSHP!D30,PlanerSHP!$C$33=AngebotSHP!D30,PlanerSHP!$C$34=AngebotSHP!D30,PlanerSHP!$C$35=AngebotSHP!D30,PlanerSHP!$C$38=AngebotSHP!D30,PlanerSHP!$C$39=AngebotSHP!D30,PlanerSHP!$C$40=AngebotSHP!D30,PlanerSHP!$C$41=AngebotSHP!D30,PlanerSHP!$C$44=AngebotSHP!D30,PlanerSHP!$C$45=AngebotSHP!D30,PlanerSHP!$C$46=AngebotSHP!D30,PlanerSHP!$C$47=AngebotSHP!D30,PlanerSHP!$C$50=AngebotSHP!D30,PlanerSHP!$C$51=AngebotSHP!D30,PlanerSHP!$C$52=AngebotSHP!D30,PlanerSHP!$C$53=AngebotSHP!D30,PlanerSHP!$D$8=AngebotSHP!D30,PlanerSHP!$D$9=AngebotSHP!D30,PlanerSHP!$D$10=AngebotSHP!D30,PlanerSHP!$D$11=AngebotSHP!D30,PlanerSHP!$D$14=AngebotSHP!D30,PlanerSHP!$D$15=AngebotSHP!D30,PlanerSHP!$D$16=AngebotSHP!D30,PlanerSHP!$D$17=AngebotSHP!D30,PlanerSHP!$D$20=AngebotSHP!D30,PlanerSHP!$D$21=AngebotSHP!D30,PlanerSHP!$D$22=AngebotSHP!D30,PlanerSHP!$D$23=AngebotSHP!D30,PlanerSHP!$D$26=AngebotSHP!D30,PlanerSHP!$D$27=AngebotSHP!D30,PlanerSHP!$D$28=AngebotSHP!D30,PlanerSHP!$D$29=AngebotSHP!D30,PlanerSHP!$D$32=AngebotSHP!D30,PlanerSHP!$D$33=AngebotSHP!D30,PlanerSHP!$D$34=AngebotSHP!D30,PlanerSHP!$D$35=AngebotSHP!D30,PlanerSHP!$D$38=AngebotSHP!D30,PlanerSHP!$D$39=AngebotSHP!D30,PlanerSHP!$D$40=AngebotSHP!D30,PlanerSHP!$D$41=AngebotSHP!D30,PlanerSHP!$D$44=AngebotSHP!D30,PlanerSHP!$D$45=AngebotSHP!D30,PlanerSHP!$D$46=AngebotSHP!D30,PlanerSHP!$D$47=AngebotSHP!D30,PlanerSHP!$D$50=AngebotSHP!D30,PlanerSHP!$D$51=AngebotSHP!D30,PlanerSHP!$D$52=AngebotSHP!D30,PlanerSHP!$D$53=AngebotSHP!D30,PlanerSHP!$F$8=AngebotSHP!D30,PlanerSHP!$F$9=AngebotSHP!D30,PlanerSHP!$F$10=AngebotSHP!D30,PlanerSHP!$F$11=AngebotSHP!D30,PlanerSHP!$F$14=AngebotSHP!D30,PlanerSHP!$F$15=AngebotSHP!D30,PlanerSHP!$F$16=AngebotSHP!D30,PlanerSHP!$F$17=AngebotSHP!D30,PlanerSHP!$F$20=AngebotSHP!D30,PlanerSHP!$F$21=AngebotSHP!D30,PlanerSHP!$F$22=AngebotSHP!D30,PlanerSHP!$F$23=AngebotSHP!D30,PlanerSHP!$F$26=AngebotSHP!D30,PlanerSHP!$F$27=AngebotSHP!D30,PlanerSHP!$F$28=AngebotSHP!D30,PlanerSHP!$F$29=AngebotSHP!D30,PlanerSHP!$F$32=AngebotSHP!D30,PlanerSHP!$F$33=AngebotSHP!D30,PlanerSHP!$F$34=AngebotSHP!D30,PlanerSHP!$F$35=AngebotSHP!D30,PlanerSHP!$F$38=AngebotSHP!D30,PlanerSHP!$F$39=AngebotSHP!D30,PlanerSHP!$F$40=AngebotSHP!D30,PlanerSHP!$F$41=AngebotSHP!D30,PlanerSHP!$F$44=AngebotSHP!D30,PlanerSHP!$F$45=AngebotSHP!D30,PlanerSHP!$F$46=AngebotSHP!D30,PlanerSHP!$F$47=AngebotSHP!D30,PlanerSHP!$F$50=AngebotSHP!D30,PlanerSHP!$F$51=AngebotSHP!D30,PlanerSHP!$F$52=AngebotSHP!D30,PlanerSHP!$F$53=AngebotSHP!D30,PlanerSHP!$G$8=AngebotSHP!D30,PlanerSHP!$G$9=AngebotSHP!D30,PlanerSHP!$G$10=AngebotSHP!D30,PlanerSHP!$G$11=AngebotSHP!D30,PlanerSHP!$G$14=AngebotSHP!D30,PlanerSHP!$G$15=AngebotSHP!D30,PlanerSHP!$G$16=AngebotSHP!D30,PlanerSHP!$G$17=AngebotSHP!D30,PlanerSHP!$G$20=AngebotSHP!D30,PlanerSHP!$G$21=AngebotSHP!D30,PlanerSHP!$G$22=AngebotSHP!D30,PlanerSHP!$G$23=AngebotSHP!D30,PlanerSHP!$G$26=AngebotSHP!D30,PlanerSHP!$G$27=AngebotSHP!D30,PlanerSHP!$G$28=AngebotSHP!D30,PlanerSHP!$G$29=AngebotSHP!D30,PlanerSHP!$G$32=AngebotSHP!D30,PlanerSHP!$G$33=AngebotSHP!D30,PlanerSHP!$G$34=AngebotSHP!D30,PlanerSHP!$G$35=AngebotSHP!D30,PlanerSHP!$G$38=AngebotSHP!D30,PlanerSHP!$G$39=AngebotSHP!D30,PlanerSHP!$G$40=AngebotSHP!D30,PlanerSHP!$G$41=AngebotSHP!D30,PlanerSHP!$G$44=AngebotSHP!D30,PlanerSHP!$G$45=AngebotSHP!D30,PlanerSHP!$G$46=AngebotSHP!D30,PlanerSHP!$G$47=AngebotSHP!D30,PlanerSHP!$G$50=AngebotSHP!D30,PlanerSHP!$G$51=AngebotSHP!D30,PlanerSHP!$G$52=AngebotSHP!D30,PlanerSHP!$G$53=AngebotSHP!D30),"---'Bitte wählen' wählen!---",AngebotSHP!D30)</f>
        <v xml:space="preserve">WP3_03 Sprache bei besonderem Bildungsbedarf </v>
      </c>
      <c r="H30" s="271" t="str">
        <f>Angebotsplan!H26</f>
        <v>WP2_09</v>
      </c>
      <c r="I30" t="str">
        <f>Angebotsplan!I26</f>
        <v>Prävention und Förderung bei Beeinträchtigungen der Sprache und Kommunikation</v>
      </c>
      <c r="J30" t="str">
        <f>CONCATENATE(H30," ",I30," - Nicht im FS23")</f>
        <v>WP2_09 Prävention und Förderung bei Beeinträchtigungen der Sprache und Kommunikation - Nicht im FS23</v>
      </c>
      <c r="K30" t="str">
        <f>IF(OR(PlanerSHP!$C$8=AngebotSHP!J30,PlanerSHP!$C$9=AngebotSHP!J30,PlanerSHP!$C$10=AngebotSHP!J30,PlanerSHP!$C$11=AngebotSHP!J30,PlanerSHP!$C$14=AngebotSHP!J30,PlanerSHP!$C$15=AngebotSHP!J30,PlanerSHP!$C$16=AngebotSHP!J30,PlanerSHP!$C$17=AngebotSHP!J30,PlanerSHP!$C$20=AngebotSHP!J30,PlanerSHP!$C$21=AngebotSHP!J30,PlanerSHP!$C$22=AngebotSHP!J30,PlanerSHP!$C$23=AngebotSHP!J30,PlanerSHP!$C$26=AngebotSHP!J30,PlanerSHP!$C$27=AngebotSHP!J30,PlanerSHP!$C$28=AngebotSHP!J30,PlanerSHP!$C$29=AngebotSHP!J30,PlanerSHP!$C$32=AngebotSHP!J30,PlanerSHP!$C$33=AngebotSHP!J30,PlanerSHP!$C$34=AngebotSHP!J30,PlanerSHP!$C$35=AngebotSHP!J30,PlanerSHP!$C$38=AngebotSHP!J30,PlanerSHP!$C$39=AngebotSHP!J30,PlanerSHP!$C$40=AngebotSHP!J30,PlanerSHP!$C$41=AngebotSHP!J30,PlanerSHP!$C$44=AngebotSHP!J30,PlanerSHP!$C$45=AngebotSHP!J30,PlanerSHP!$C$46=AngebotSHP!J30,PlanerSHP!$C$47=AngebotSHP!J30,PlanerSHP!$C$50=AngebotSHP!J30,PlanerSHP!$C$51=AngebotSHP!J30,PlanerSHP!$C$52=AngebotSHP!J30,PlanerSHP!$C$53=AngebotSHP!J30,PlanerSHP!$D$8=AngebotSHP!J30,PlanerSHP!$D$9=AngebotSHP!J30,PlanerSHP!$D$10=AngebotSHP!J30,PlanerSHP!$D$11=AngebotSHP!J30,PlanerSHP!$D$14=AngebotSHP!J30,PlanerSHP!$D$15=AngebotSHP!J30,PlanerSHP!$D$16=AngebotSHP!J30,PlanerSHP!$D$17=AngebotSHP!J30,PlanerSHP!$D$20=AngebotSHP!J30,PlanerSHP!$D$21=AngebotSHP!J30,PlanerSHP!$D$22=AngebotSHP!J30,PlanerSHP!$D$23=AngebotSHP!J30,PlanerSHP!$D$26=AngebotSHP!J30,PlanerSHP!$D$27=AngebotSHP!J30,PlanerSHP!$D$28=AngebotSHP!J30,PlanerSHP!$D$29=AngebotSHP!J30,PlanerSHP!$D$32=AngebotSHP!J30,PlanerSHP!$D$33=AngebotSHP!J30,PlanerSHP!$D$34=AngebotSHP!J30,PlanerSHP!$D$35=AngebotSHP!J30,PlanerSHP!$D$38=AngebotSHP!J30,PlanerSHP!$D$39=AngebotSHP!J30,PlanerSHP!$D$40=AngebotSHP!J30,PlanerSHP!$D$41=AngebotSHP!J30,PlanerSHP!$D$44=AngebotSHP!J30,PlanerSHP!$D$45=AngebotSHP!J30,PlanerSHP!$D$46=AngebotSHP!J30,PlanerSHP!$D$47=AngebotSHP!J30,PlanerSHP!$D$50=AngebotSHP!J30,PlanerSHP!$D$51=AngebotSHP!J30,PlanerSHP!$D$52=AngebotSHP!J30,PlanerSHP!$D$53=AngebotSHP!J30,PlanerSHP!$F$8=AngebotSHP!J30,PlanerSHP!$F$9=AngebotSHP!J30,PlanerSHP!$F$10=AngebotSHP!J30,PlanerSHP!$F$11=AngebotSHP!J30,PlanerSHP!$F$14=AngebotSHP!J30,PlanerSHP!$F$15=AngebotSHP!J30,PlanerSHP!$F$16=AngebotSHP!J30,PlanerSHP!$F$17=AngebotSHP!J30,PlanerSHP!$F$20=AngebotSHP!J30,PlanerSHP!$F$21=AngebotSHP!J30,PlanerSHP!$F$22=AngebotSHP!J30,PlanerSHP!$F$23=AngebotSHP!J30,PlanerSHP!$F$26=AngebotSHP!J30,PlanerSHP!$F$27=AngebotSHP!J30,PlanerSHP!$F$28=AngebotSHP!J30,PlanerSHP!$F$29=AngebotSHP!J30,PlanerSHP!$F$32=AngebotSHP!J30,PlanerSHP!$F$33=AngebotSHP!J30,PlanerSHP!$F$34=AngebotSHP!J30,PlanerSHP!$F$35=AngebotSHP!J30,PlanerSHP!$F$38=AngebotSHP!J30,PlanerSHP!$F$39=AngebotSHP!J30,PlanerSHP!$F$40=AngebotSHP!J30,PlanerSHP!$F$41=AngebotSHP!J30,PlanerSHP!$F$44=AngebotSHP!J30,PlanerSHP!$F$45=AngebotSHP!J30,PlanerSHP!$F$46=AngebotSHP!J30,PlanerSHP!$F$47=AngebotSHP!J30,PlanerSHP!$F$50=AngebotSHP!J30,PlanerSHP!$F$51=AngebotSHP!J30,PlanerSHP!$F$52=AngebotSHP!J30,PlanerSHP!$F$53=AngebotSHP!J30,PlanerSHP!$G$8=AngebotSHP!J30,PlanerSHP!$G$9=AngebotSHP!J30,PlanerSHP!$G$10=AngebotSHP!J30,PlanerSHP!$G$11=AngebotSHP!J30,PlanerSHP!$G$14=AngebotSHP!J30,PlanerSHP!$G$15=AngebotSHP!J30,PlanerSHP!$G$16=AngebotSHP!J30,PlanerSHP!$G$17=AngebotSHP!J30,PlanerSHP!$G$20=AngebotSHP!J30,PlanerSHP!$G$21=AngebotSHP!J30,PlanerSHP!$G$22=AngebotSHP!J30,PlanerSHP!$G$23=AngebotSHP!J30,PlanerSHP!$G$26=AngebotSHP!J30,PlanerSHP!$G$27=AngebotSHP!J30,PlanerSHP!$G$28=AngebotSHP!J30,PlanerSHP!$G$29=AngebotSHP!J30,PlanerSHP!$G$32=AngebotSHP!J30,PlanerSHP!$G$33=AngebotSHP!J30,PlanerSHP!$G$34=AngebotSHP!J30,PlanerSHP!$G$35=AngebotSHP!J30,PlanerSHP!$G$38=AngebotSHP!J30,PlanerSHP!$G$39=AngebotSHP!J30,PlanerSHP!$G$40=AngebotSHP!J30,PlanerSHP!$G$41=AngebotSHP!J30,PlanerSHP!$G$44=AngebotSHP!J30,PlanerSHP!$G$45=AngebotSHP!J30,PlanerSHP!$G$46=AngebotSHP!J30,PlanerSHP!$G$47=AngebotSHP!J30,PlanerSHP!$G$50=AngebotSHP!J30,PlanerSHP!$G$51=AngebotSHP!J30,PlanerSHP!$G$52=AngebotSHP!J30,PlanerSHP!$G$53=AngebotSHP!J30),"---'Bitte wählen' wählen!---",AngebotSHP!J30)</f>
        <v>WP2_09 Prävention und Förderung bei Beeinträchtigungen der Sprache und Kommunikation - Nicht im FS23</v>
      </c>
      <c r="N30" s="271" t="str">
        <f>Angebotsplan!N26</f>
        <v>WP3_03</v>
      </c>
      <c r="O30" t="str">
        <f>Angebotsplan!O26</f>
        <v xml:space="preserve">Sprache bei besonderem Bildungsbedarf </v>
      </c>
      <c r="P30" t="str">
        <f t="shared" si="9"/>
        <v xml:space="preserve">WP3_03 Sprache bei besonderem Bildungsbedarf </v>
      </c>
      <c r="Q30" t="str">
        <f>IF(OR(PlanerSHP!$C$8=AngebotSHP!P30,PlanerSHP!$C$9=AngebotSHP!P30,PlanerSHP!$C$10=AngebotSHP!P30,PlanerSHP!$C$11=AngebotSHP!P30,PlanerSHP!$C$14=AngebotSHP!P30,PlanerSHP!$C$15=AngebotSHP!P30,PlanerSHP!$C$16=AngebotSHP!P30,PlanerSHP!$C$17=AngebotSHP!P30,PlanerSHP!$C$20=AngebotSHP!P30,PlanerSHP!$C$21=AngebotSHP!P30,PlanerSHP!$C$22=AngebotSHP!P30,PlanerSHP!$C$23=AngebotSHP!P30,PlanerSHP!$C$26=AngebotSHP!P30,PlanerSHP!$C$27=AngebotSHP!P30,PlanerSHP!$C$28=AngebotSHP!P30,PlanerSHP!$C$29=AngebotSHP!P30,PlanerSHP!$C$32=AngebotSHP!P30,PlanerSHP!$C$33=AngebotSHP!P30,PlanerSHP!$C$34=AngebotSHP!P30,PlanerSHP!$C$35=AngebotSHP!P30,PlanerSHP!$C$38=AngebotSHP!P30,PlanerSHP!$C$39=AngebotSHP!P30,PlanerSHP!$C$40=AngebotSHP!P30,PlanerSHP!$C$41=AngebotSHP!P30,PlanerSHP!$C$44=AngebotSHP!P30,PlanerSHP!$C$45=AngebotSHP!P30,PlanerSHP!$C$46=AngebotSHP!P30,PlanerSHP!$C$47=AngebotSHP!P30,PlanerSHP!$C$50=AngebotSHP!P30,PlanerSHP!$C$51=AngebotSHP!P30,PlanerSHP!$C$52=AngebotSHP!P30,PlanerSHP!$C$53=AngebotSHP!P30,PlanerSHP!$D$8=AngebotSHP!P30,PlanerSHP!$D$9=AngebotSHP!P30,PlanerSHP!$D$10=AngebotSHP!P30,PlanerSHP!$D$11=AngebotSHP!P30,PlanerSHP!$D$14=AngebotSHP!P30,PlanerSHP!$D$15=AngebotSHP!P30,PlanerSHP!$D$16=AngebotSHP!P30,PlanerSHP!$D$17=AngebotSHP!P30,PlanerSHP!$D$20=AngebotSHP!P30,PlanerSHP!$D$21=AngebotSHP!P30,PlanerSHP!$D$22=AngebotSHP!P30,PlanerSHP!$D$23=AngebotSHP!P30,PlanerSHP!$D$26=AngebotSHP!P30,PlanerSHP!$D$27=AngebotSHP!P30,PlanerSHP!$D$28=AngebotSHP!P30,PlanerSHP!$D$29=AngebotSHP!P30,PlanerSHP!$D$32=AngebotSHP!P30,PlanerSHP!$D$33=AngebotSHP!P30,PlanerSHP!$D$34=AngebotSHP!P30,PlanerSHP!$D$35=AngebotSHP!P30,PlanerSHP!$D$38=AngebotSHP!P30,PlanerSHP!$D$39=AngebotSHP!P30,PlanerSHP!$D$40=AngebotSHP!P30,PlanerSHP!$D$41=AngebotSHP!P30,PlanerSHP!$D$44=AngebotSHP!P30,PlanerSHP!$D$45=AngebotSHP!P30,PlanerSHP!$D$46=AngebotSHP!P30,PlanerSHP!$D$47=AngebotSHP!P30,PlanerSHP!$D$50=AngebotSHP!P30,PlanerSHP!$D$51=AngebotSHP!P30,PlanerSHP!$D$52=AngebotSHP!P30,PlanerSHP!$D$53=AngebotSHP!P30,PlanerSHP!$F$8=AngebotSHP!P30,PlanerSHP!$F$9=AngebotSHP!P30,PlanerSHP!$F$10=AngebotSHP!P30,PlanerSHP!$F$11=AngebotSHP!P30,PlanerSHP!$F$14=AngebotSHP!P30,PlanerSHP!$F$15=AngebotSHP!P30,PlanerSHP!$F$16=AngebotSHP!P30,PlanerSHP!$F$17=AngebotSHP!P30,PlanerSHP!$F$20=AngebotSHP!P30,PlanerSHP!$F$21=AngebotSHP!P30,PlanerSHP!$F$22=AngebotSHP!P30,PlanerSHP!$F$23=AngebotSHP!P30,PlanerSHP!$F$26=AngebotSHP!P30,PlanerSHP!$F$27=AngebotSHP!P30,PlanerSHP!$F$28=AngebotSHP!P30,PlanerSHP!$F$29=AngebotSHP!P30,PlanerSHP!$F$32=AngebotSHP!P30,PlanerSHP!$F$33=AngebotSHP!P30,PlanerSHP!$F$34=AngebotSHP!P30,PlanerSHP!$F$35=AngebotSHP!P30,PlanerSHP!$F$38=AngebotSHP!P30,PlanerSHP!$F$39=AngebotSHP!P30,PlanerSHP!$F$40=AngebotSHP!P30,PlanerSHP!$F$41=AngebotSHP!P30,PlanerSHP!$F$44=AngebotSHP!P30,PlanerSHP!$F$45=AngebotSHP!P30,PlanerSHP!$F$46=AngebotSHP!P30,PlanerSHP!$F$47=AngebotSHP!P30,PlanerSHP!$F$50=AngebotSHP!P30,PlanerSHP!$F$51=AngebotSHP!P30,PlanerSHP!$F$52=AngebotSHP!P30,PlanerSHP!$F$53=AngebotSHP!P30,PlanerSHP!$G$8=AngebotSHP!P30,PlanerSHP!$G$9=AngebotSHP!P30,PlanerSHP!$G$10=AngebotSHP!P30,PlanerSHP!$G$11=AngebotSHP!P30,PlanerSHP!$G$14=AngebotSHP!P30,PlanerSHP!$G$15=AngebotSHP!P30,PlanerSHP!$G$16=AngebotSHP!P30,PlanerSHP!$G$17=AngebotSHP!P30,PlanerSHP!$G$20=AngebotSHP!P30,PlanerSHP!$G$21=AngebotSHP!P30,PlanerSHP!$G$22=AngebotSHP!P30,PlanerSHP!$G$23=AngebotSHP!P30,PlanerSHP!$G$26=AngebotSHP!P30,PlanerSHP!$G$27=AngebotSHP!P30,PlanerSHP!$G$28=AngebotSHP!P30,PlanerSHP!$G$29=AngebotSHP!P30,PlanerSHP!$G$32=AngebotSHP!P30,PlanerSHP!$G$33=AngebotSHP!P30,PlanerSHP!$G$34=AngebotSHP!P30,PlanerSHP!$G$35=AngebotSHP!P30,PlanerSHP!$G$38=AngebotSHP!P30,PlanerSHP!$G$39=AngebotSHP!P30,PlanerSHP!$G$40=AngebotSHP!P30,PlanerSHP!$G$41=AngebotSHP!P30,PlanerSHP!$G$44=AngebotSHP!P30,PlanerSHP!$G$45=AngebotSHP!P30,PlanerSHP!$G$46=AngebotSHP!P30,PlanerSHP!$G$47=AngebotSHP!P30,PlanerSHP!$G$50=AngebotSHP!P30,PlanerSHP!$G$51=AngebotSHP!P30,PlanerSHP!$G$52=AngebotSHP!P30,PlanerSHP!$G$53=AngebotSHP!P30),"---'Bitte wählen' wählen!---",AngebotSHP!P30)</f>
        <v xml:space="preserve">WP3_03 Sprache bei besonderem Bildungsbedarf </v>
      </c>
      <c r="T30" s="271" t="str">
        <f>Angebotsplan!T26</f>
        <v>WP2_09</v>
      </c>
      <c r="U30" t="str">
        <f>Angebotsplan!U26</f>
        <v>Prävention und Förderung bei Beeinträchtigungen der Sprache und Kommunikation</v>
      </c>
      <c r="V30" t="str">
        <f t="shared" si="10"/>
        <v>WP2_09 Prävention und Förderung bei Beeinträchtigungen der Sprache und Kommunikation</v>
      </c>
      <c r="W30" t="str">
        <f>IF(OR(PlanerSHP!$C$8=AngebotSHP!V30,PlanerSHP!$C$9=AngebotSHP!V30,PlanerSHP!$C$10=AngebotSHP!V30,PlanerSHP!$C$11=AngebotSHP!V30,PlanerSHP!$C$14=AngebotSHP!V30,PlanerSHP!$C$15=AngebotSHP!V30,PlanerSHP!$C$16=AngebotSHP!V30,PlanerSHP!$C$17=AngebotSHP!V30,PlanerSHP!$C$20=AngebotSHP!V30,PlanerSHP!$C$21=AngebotSHP!V30,PlanerSHP!$C$22=AngebotSHP!V30,PlanerSHP!$C$23=AngebotSHP!V30,PlanerSHP!$C$26=AngebotSHP!V30,PlanerSHP!$C$27=AngebotSHP!V30,PlanerSHP!$C$28=AngebotSHP!V30,PlanerSHP!$C$29=AngebotSHP!V30,PlanerSHP!$C$32=AngebotSHP!V30,PlanerSHP!$C$33=AngebotSHP!V30,PlanerSHP!$C$34=AngebotSHP!V30,PlanerSHP!$C$35=AngebotSHP!V30,PlanerSHP!$C$38=AngebotSHP!V30,PlanerSHP!$C$39=AngebotSHP!V30,PlanerSHP!$C$40=AngebotSHP!V30,PlanerSHP!$C$41=AngebotSHP!V30,PlanerSHP!$C$44=AngebotSHP!V30,PlanerSHP!$C$45=AngebotSHP!V30,PlanerSHP!$C$46=AngebotSHP!V30,PlanerSHP!$C$47=AngebotSHP!V30,PlanerSHP!$C$50=AngebotSHP!V30,PlanerSHP!$C$51=AngebotSHP!V30,PlanerSHP!$C$52=AngebotSHP!V30,PlanerSHP!$C$53=AngebotSHP!V30,PlanerSHP!$D$8=AngebotSHP!V30,PlanerSHP!$D$9=AngebotSHP!V30,PlanerSHP!$D$10=AngebotSHP!V30,PlanerSHP!$D$11=AngebotSHP!V30,PlanerSHP!$D$14=AngebotSHP!V30,PlanerSHP!$D$15=AngebotSHP!V30,PlanerSHP!$D$16=AngebotSHP!V30,PlanerSHP!$D$17=AngebotSHP!V30,PlanerSHP!$D$20=AngebotSHP!V30,PlanerSHP!$D$21=AngebotSHP!V30,PlanerSHP!$D$22=AngebotSHP!V30,PlanerSHP!$D$23=AngebotSHP!V30,PlanerSHP!$D$26=AngebotSHP!V30,PlanerSHP!$D$27=AngebotSHP!V30,PlanerSHP!$D$28=AngebotSHP!V30,PlanerSHP!$D$29=AngebotSHP!V30,PlanerSHP!$D$32=AngebotSHP!V30,PlanerSHP!$D$33=AngebotSHP!V30,PlanerSHP!$D$34=AngebotSHP!V30,PlanerSHP!$D$35=AngebotSHP!V30,PlanerSHP!$D$38=AngebotSHP!V30,PlanerSHP!$D$39=AngebotSHP!V30,PlanerSHP!$D$40=AngebotSHP!V30,PlanerSHP!$D$41=AngebotSHP!V30,PlanerSHP!$D$44=AngebotSHP!V30,PlanerSHP!$D$45=AngebotSHP!V30,PlanerSHP!$D$46=AngebotSHP!V30,PlanerSHP!$D$47=AngebotSHP!V30,PlanerSHP!$D$50=AngebotSHP!V30,PlanerSHP!$D$51=AngebotSHP!V30,PlanerSHP!$D$52=AngebotSHP!V30,PlanerSHP!$D$53=AngebotSHP!V30,PlanerSHP!$F$8=AngebotSHP!V30,PlanerSHP!$F$9=AngebotSHP!V30,PlanerSHP!$F$10=AngebotSHP!V30,PlanerSHP!$F$11=AngebotSHP!V30,PlanerSHP!$F$14=AngebotSHP!V30,PlanerSHP!$F$15=AngebotSHP!V30,PlanerSHP!$F$16=AngebotSHP!V30,PlanerSHP!$F$17=AngebotSHP!V30,PlanerSHP!$F$20=AngebotSHP!V30,PlanerSHP!$F$21=AngebotSHP!V30,PlanerSHP!$F$22=AngebotSHP!V30,PlanerSHP!$F$23=AngebotSHP!V30,PlanerSHP!$F$26=AngebotSHP!V30,PlanerSHP!$F$27=AngebotSHP!V30,PlanerSHP!$F$28=AngebotSHP!V30,PlanerSHP!$F$29=AngebotSHP!V30,PlanerSHP!$F$32=AngebotSHP!V30,PlanerSHP!$F$33=AngebotSHP!V30,PlanerSHP!$F$34=AngebotSHP!V30,PlanerSHP!$F$35=AngebotSHP!V30,PlanerSHP!$F$38=AngebotSHP!V30,PlanerSHP!$F$39=AngebotSHP!V30,PlanerSHP!$F$40=AngebotSHP!V30,PlanerSHP!$F$41=AngebotSHP!V30,PlanerSHP!$F$44=AngebotSHP!V30,PlanerSHP!$F$45=AngebotSHP!V30,PlanerSHP!$F$46=AngebotSHP!V30,PlanerSHP!$F$47=AngebotSHP!V30,PlanerSHP!$F$50=AngebotSHP!V30,PlanerSHP!$F$51=AngebotSHP!V30,PlanerSHP!$F$52=AngebotSHP!V30,PlanerSHP!$F$53=AngebotSHP!V30,PlanerSHP!$G$8=AngebotSHP!V30,PlanerSHP!$G$9=AngebotSHP!V30,PlanerSHP!$G$10=AngebotSHP!V30,PlanerSHP!$G$11=AngebotSHP!V30,PlanerSHP!$G$14=AngebotSHP!V30,PlanerSHP!$G$15=AngebotSHP!V30,PlanerSHP!$G$16=AngebotSHP!V30,PlanerSHP!$G$17=AngebotSHP!V30,PlanerSHP!$G$20=AngebotSHP!V30,PlanerSHP!$G$21=AngebotSHP!V30,PlanerSHP!$G$22=AngebotSHP!V30,PlanerSHP!$G$23=AngebotSHP!V30,PlanerSHP!$G$26=AngebotSHP!V30,PlanerSHP!$G$27=AngebotSHP!V30,PlanerSHP!$G$28=AngebotSHP!V30,PlanerSHP!$G$29=AngebotSHP!V30,PlanerSHP!$G$32=AngebotSHP!V30,PlanerSHP!$G$33=AngebotSHP!V30,PlanerSHP!$G$34=AngebotSHP!V30,PlanerSHP!$G$35=AngebotSHP!V30,PlanerSHP!$G$38=AngebotSHP!V30,PlanerSHP!$G$39=AngebotSHP!V30,PlanerSHP!$G$40=AngebotSHP!V30,PlanerSHP!$G$41=AngebotSHP!V30,PlanerSHP!$G$44=AngebotSHP!V30,PlanerSHP!$G$45=AngebotSHP!V30,PlanerSHP!$G$46=AngebotSHP!V30,PlanerSHP!$G$47=AngebotSHP!V30,PlanerSHP!$G$50=AngebotSHP!V30,PlanerSHP!$G$51=AngebotSHP!V30,PlanerSHP!$G$52=AngebotSHP!V30,PlanerSHP!$G$53=AngebotSHP!V30),"---'Bitte wählen' wählen!---",AngebotSHP!V30)</f>
        <v>WP2_09 Prävention und Förderung bei Beeinträchtigungen der Sprache und Kommunikation</v>
      </c>
    </row>
    <row r="31" spans="1:23" x14ac:dyDescent="0.35">
      <c r="A31" s="358">
        <f>Angebotsplan!A27</f>
        <v>0</v>
      </c>
      <c r="B31" s="271" t="str">
        <f>Angebotsplan!B27</f>
        <v>WP3_06</v>
      </c>
      <c r="C31" t="str">
        <f>Angebotsplan!C27</f>
        <v>Künste in der Schulischen Heilpädagogik</v>
      </c>
      <c r="D31" t="str">
        <f>CONCATENATE(B31," ",C31)</f>
        <v>WP3_06 Künste in der Schulischen Heilpädagogik</v>
      </c>
      <c r="E31" t="str">
        <f>IF(OR(PlanerSHP!$C$8=AngebotSHP!D31,PlanerSHP!$C$9=AngebotSHP!D31,PlanerSHP!$C$10=AngebotSHP!D31,PlanerSHP!$C$11=AngebotSHP!D31,PlanerSHP!$C$14=AngebotSHP!D31,PlanerSHP!$C$15=AngebotSHP!D31,PlanerSHP!$C$16=AngebotSHP!D31,PlanerSHP!$C$17=AngebotSHP!D31,PlanerSHP!$C$20=AngebotSHP!D31,PlanerSHP!$C$21=AngebotSHP!D31,PlanerSHP!$C$22=AngebotSHP!D31,PlanerSHP!$C$23=AngebotSHP!D31,PlanerSHP!$C$26=AngebotSHP!D31,PlanerSHP!$C$27=AngebotSHP!D31,PlanerSHP!$C$28=AngebotSHP!D31,PlanerSHP!$C$29=AngebotSHP!D31,PlanerSHP!$C$32=AngebotSHP!D31,PlanerSHP!$C$33=AngebotSHP!D31,PlanerSHP!$C$34=AngebotSHP!D31,PlanerSHP!$C$35=AngebotSHP!D31,PlanerSHP!$C$38=AngebotSHP!D31,PlanerSHP!$C$39=AngebotSHP!D31,PlanerSHP!$C$40=AngebotSHP!D31,PlanerSHP!$C$41=AngebotSHP!D31,PlanerSHP!$C$44=AngebotSHP!D31,PlanerSHP!$C$45=AngebotSHP!D31,PlanerSHP!$C$46=AngebotSHP!D31,PlanerSHP!$C$47=AngebotSHP!D31,PlanerSHP!$C$50=AngebotSHP!D31,PlanerSHP!$C$51=AngebotSHP!D31,PlanerSHP!$C$52=AngebotSHP!D31,PlanerSHP!$C$53=AngebotSHP!D31,PlanerSHP!$D$8=AngebotSHP!D31,PlanerSHP!$D$9=AngebotSHP!D31,PlanerSHP!$D$10=AngebotSHP!D31,PlanerSHP!$D$11=AngebotSHP!D31,PlanerSHP!$D$14=AngebotSHP!D31,PlanerSHP!$D$15=AngebotSHP!D31,PlanerSHP!$D$16=AngebotSHP!D31,PlanerSHP!$D$17=AngebotSHP!D31,PlanerSHP!$D$20=AngebotSHP!D31,PlanerSHP!$D$21=AngebotSHP!D31,PlanerSHP!$D$22=AngebotSHP!D31,PlanerSHP!$D$23=AngebotSHP!D31,PlanerSHP!$D$26=AngebotSHP!D31,PlanerSHP!$D$27=AngebotSHP!D31,PlanerSHP!$D$28=AngebotSHP!D31,PlanerSHP!$D$29=AngebotSHP!D31,PlanerSHP!$D$32=AngebotSHP!D31,PlanerSHP!$D$33=AngebotSHP!D31,PlanerSHP!$D$34=AngebotSHP!D31,PlanerSHP!$D$35=AngebotSHP!D31,PlanerSHP!$D$38=AngebotSHP!D31,PlanerSHP!$D$39=AngebotSHP!D31,PlanerSHP!$D$40=AngebotSHP!D31,PlanerSHP!$D$41=AngebotSHP!D31,PlanerSHP!$D$44=AngebotSHP!D31,PlanerSHP!$D$45=AngebotSHP!D31,PlanerSHP!$D$46=AngebotSHP!D31,PlanerSHP!$D$47=AngebotSHP!D31,PlanerSHP!$D$50=AngebotSHP!D31,PlanerSHP!$D$51=AngebotSHP!D31,PlanerSHP!$D$52=AngebotSHP!D31,PlanerSHP!$D$53=AngebotSHP!D31,PlanerSHP!$F$8=AngebotSHP!D31,PlanerSHP!$F$9=AngebotSHP!D31,PlanerSHP!$F$10=AngebotSHP!D31,PlanerSHP!$F$11=AngebotSHP!D31,PlanerSHP!$F$14=AngebotSHP!D31,PlanerSHP!$F$15=AngebotSHP!D31,PlanerSHP!$F$16=AngebotSHP!D31,PlanerSHP!$F$17=AngebotSHP!D31,PlanerSHP!$F$20=AngebotSHP!D31,PlanerSHP!$F$21=AngebotSHP!D31,PlanerSHP!$F$22=AngebotSHP!D31,PlanerSHP!$F$23=AngebotSHP!D31,PlanerSHP!$F$26=AngebotSHP!D31,PlanerSHP!$F$27=AngebotSHP!D31,PlanerSHP!$F$28=AngebotSHP!D31,PlanerSHP!$F$29=AngebotSHP!D31,PlanerSHP!$F$32=AngebotSHP!D31,PlanerSHP!$F$33=AngebotSHP!D31,PlanerSHP!$F$34=AngebotSHP!D31,PlanerSHP!$F$35=AngebotSHP!D31,PlanerSHP!$F$38=AngebotSHP!D31,PlanerSHP!$F$39=AngebotSHP!D31,PlanerSHP!$F$40=AngebotSHP!D31,PlanerSHP!$F$41=AngebotSHP!D31,PlanerSHP!$F$44=AngebotSHP!D31,PlanerSHP!$F$45=AngebotSHP!D31,PlanerSHP!$F$46=AngebotSHP!D31,PlanerSHP!$F$47=AngebotSHP!D31,PlanerSHP!$F$50=AngebotSHP!D31,PlanerSHP!$F$51=AngebotSHP!D31,PlanerSHP!$F$52=AngebotSHP!D31,PlanerSHP!$F$53=AngebotSHP!D31,PlanerSHP!$G$8=AngebotSHP!D31,PlanerSHP!$G$9=AngebotSHP!D31,PlanerSHP!$G$10=AngebotSHP!D31,PlanerSHP!$G$11=AngebotSHP!D31,PlanerSHP!$G$14=AngebotSHP!D31,PlanerSHP!$G$15=AngebotSHP!D31,PlanerSHP!$G$16=AngebotSHP!D31,PlanerSHP!$G$17=AngebotSHP!D31,PlanerSHP!$G$20=AngebotSHP!D31,PlanerSHP!$G$21=AngebotSHP!D31,PlanerSHP!$G$22=AngebotSHP!D31,PlanerSHP!$G$23=AngebotSHP!D31,PlanerSHP!$G$26=AngebotSHP!D31,PlanerSHP!$G$27=AngebotSHP!D31,PlanerSHP!$G$28=AngebotSHP!D31,PlanerSHP!$G$29=AngebotSHP!D31,PlanerSHP!$G$32=AngebotSHP!D31,PlanerSHP!$G$33=AngebotSHP!D31,PlanerSHP!$G$34=AngebotSHP!D31,PlanerSHP!$G$35=AngebotSHP!D31,PlanerSHP!$G$38=AngebotSHP!D31,PlanerSHP!$G$39=AngebotSHP!D31,PlanerSHP!$G$40=AngebotSHP!D31,PlanerSHP!$G$41=AngebotSHP!D31,PlanerSHP!$G$44=AngebotSHP!D31,PlanerSHP!$G$45=AngebotSHP!D31,PlanerSHP!$G$46=AngebotSHP!D31,PlanerSHP!$G$47=AngebotSHP!D31,PlanerSHP!$G$50=AngebotSHP!D31,PlanerSHP!$G$51=AngebotSHP!D31,PlanerSHP!$G$52=AngebotSHP!D31,PlanerSHP!$G$53=AngebotSHP!D31),"---'Bitte wählen' wählen!---",AngebotSHP!D31)</f>
        <v>WP3_06 Künste in der Schulischen Heilpädagogik</v>
      </c>
      <c r="H31" s="271" t="str">
        <f>Angebotsplan!H27</f>
        <v>WP3_02</v>
      </c>
      <c r="I31" t="str">
        <f>Angebotsplan!I27</f>
        <v xml:space="preserve">Mathematik bei besonderem Bildungsbedarf </v>
      </c>
      <c r="J31" t="str">
        <f t="shared" si="8"/>
        <v xml:space="preserve">WP3_02 Mathematik bei besonderem Bildungsbedarf </v>
      </c>
      <c r="K31" t="str">
        <f>IF(OR(PlanerSHP!$C$8=AngebotSHP!J31,PlanerSHP!$C$9=AngebotSHP!J31,PlanerSHP!$C$10=AngebotSHP!J31,PlanerSHP!$C$11=AngebotSHP!J31,PlanerSHP!$C$14=AngebotSHP!J31,PlanerSHP!$C$15=AngebotSHP!J31,PlanerSHP!$C$16=AngebotSHP!J31,PlanerSHP!$C$17=AngebotSHP!J31,PlanerSHP!$C$20=AngebotSHP!J31,PlanerSHP!$C$21=AngebotSHP!J31,PlanerSHP!$C$22=AngebotSHP!J31,PlanerSHP!$C$23=AngebotSHP!J31,PlanerSHP!$C$26=AngebotSHP!J31,PlanerSHP!$C$27=AngebotSHP!J31,PlanerSHP!$C$28=AngebotSHP!J31,PlanerSHP!$C$29=AngebotSHP!J31,PlanerSHP!$C$32=AngebotSHP!J31,PlanerSHP!$C$33=AngebotSHP!J31,PlanerSHP!$C$34=AngebotSHP!J31,PlanerSHP!$C$35=AngebotSHP!J31,PlanerSHP!$C$38=AngebotSHP!J31,PlanerSHP!$C$39=AngebotSHP!J31,PlanerSHP!$C$40=AngebotSHP!J31,PlanerSHP!$C$41=AngebotSHP!J31,PlanerSHP!$C$44=AngebotSHP!J31,PlanerSHP!$C$45=AngebotSHP!J31,PlanerSHP!$C$46=AngebotSHP!J31,PlanerSHP!$C$47=AngebotSHP!J31,PlanerSHP!$C$50=AngebotSHP!J31,PlanerSHP!$C$51=AngebotSHP!J31,PlanerSHP!$C$52=AngebotSHP!J31,PlanerSHP!$C$53=AngebotSHP!J31,PlanerSHP!$D$8=AngebotSHP!J31,PlanerSHP!$D$9=AngebotSHP!J31,PlanerSHP!$D$10=AngebotSHP!J31,PlanerSHP!$D$11=AngebotSHP!J31,PlanerSHP!$D$14=AngebotSHP!J31,PlanerSHP!$D$15=AngebotSHP!J31,PlanerSHP!$D$16=AngebotSHP!J31,PlanerSHP!$D$17=AngebotSHP!J31,PlanerSHP!$D$20=AngebotSHP!J31,PlanerSHP!$D$21=AngebotSHP!J31,PlanerSHP!$D$22=AngebotSHP!J31,PlanerSHP!$D$23=AngebotSHP!J31,PlanerSHP!$D$26=AngebotSHP!J31,PlanerSHP!$D$27=AngebotSHP!J31,PlanerSHP!$D$28=AngebotSHP!J31,PlanerSHP!$D$29=AngebotSHP!J31,PlanerSHP!$D$32=AngebotSHP!J31,PlanerSHP!$D$33=AngebotSHP!J31,PlanerSHP!$D$34=AngebotSHP!J31,PlanerSHP!$D$35=AngebotSHP!J31,PlanerSHP!$D$38=AngebotSHP!J31,PlanerSHP!$D$39=AngebotSHP!J31,PlanerSHP!$D$40=AngebotSHP!J31,PlanerSHP!$D$41=AngebotSHP!J31,PlanerSHP!$D$44=AngebotSHP!J31,PlanerSHP!$D$45=AngebotSHP!J31,PlanerSHP!$D$46=AngebotSHP!J31,PlanerSHP!$D$47=AngebotSHP!J31,PlanerSHP!$D$50=AngebotSHP!J31,PlanerSHP!$D$51=AngebotSHP!J31,PlanerSHP!$D$52=AngebotSHP!J31,PlanerSHP!$D$53=AngebotSHP!J31,PlanerSHP!$F$8=AngebotSHP!J31,PlanerSHP!$F$9=AngebotSHP!J31,PlanerSHP!$F$10=AngebotSHP!J31,PlanerSHP!$F$11=AngebotSHP!J31,PlanerSHP!$F$14=AngebotSHP!J31,PlanerSHP!$F$15=AngebotSHP!J31,PlanerSHP!$F$16=AngebotSHP!J31,PlanerSHP!$F$17=AngebotSHP!J31,PlanerSHP!$F$20=AngebotSHP!J31,PlanerSHP!$F$21=AngebotSHP!J31,PlanerSHP!$F$22=AngebotSHP!J31,PlanerSHP!$F$23=AngebotSHP!J31,PlanerSHP!$F$26=AngebotSHP!J31,PlanerSHP!$F$27=AngebotSHP!J31,PlanerSHP!$F$28=AngebotSHP!J31,PlanerSHP!$F$29=AngebotSHP!J31,PlanerSHP!$F$32=AngebotSHP!J31,PlanerSHP!$F$33=AngebotSHP!J31,PlanerSHP!$F$34=AngebotSHP!J31,PlanerSHP!$F$35=AngebotSHP!J31,PlanerSHP!$F$38=AngebotSHP!J31,PlanerSHP!$F$39=AngebotSHP!J31,PlanerSHP!$F$40=AngebotSHP!J31,PlanerSHP!$F$41=AngebotSHP!J31,PlanerSHP!$F$44=AngebotSHP!J31,PlanerSHP!$F$45=AngebotSHP!J31,PlanerSHP!$F$46=AngebotSHP!J31,PlanerSHP!$F$47=AngebotSHP!J31,PlanerSHP!$F$50=AngebotSHP!J31,PlanerSHP!$F$51=AngebotSHP!J31,PlanerSHP!$F$52=AngebotSHP!J31,PlanerSHP!$F$53=AngebotSHP!J31,PlanerSHP!$G$8=AngebotSHP!J31,PlanerSHP!$G$9=AngebotSHP!J31,PlanerSHP!$G$10=AngebotSHP!J31,PlanerSHP!$G$11=AngebotSHP!J31,PlanerSHP!$G$14=AngebotSHP!J31,PlanerSHP!$G$15=AngebotSHP!J31,PlanerSHP!$G$16=AngebotSHP!J31,PlanerSHP!$G$17=AngebotSHP!J31,PlanerSHP!$G$20=AngebotSHP!J31,PlanerSHP!$G$21=AngebotSHP!J31,PlanerSHP!$G$22=AngebotSHP!J31,PlanerSHP!$G$23=AngebotSHP!J31,PlanerSHP!$G$26=AngebotSHP!J31,PlanerSHP!$G$27=AngebotSHP!J31,PlanerSHP!$G$28=AngebotSHP!J31,PlanerSHP!$G$29=AngebotSHP!J31,PlanerSHP!$G$32=AngebotSHP!J31,PlanerSHP!$G$33=AngebotSHP!J31,PlanerSHP!$G$34=AngebotSHP!J31,PlanerSHP!$G$35=AngebotSHP!J31,PlanerSHP!$G$38=AngebotSHP!J31,PlanerSHP!$G$39=AngebotSHP!J31,PlanerSHP!$G$40=AngebotSHP!J31,PlanerSHP!$G$41=AngebotSHP!J31,PlanerSHP!$G$44=AngebotSHP!J31,PlanerSHP!$G$45=AngebotSHP!J31,PlanerSHP!$G$46=AngebotSHP!J31,PlanerSHP!$G$47=AngebotSHP!J31,PlanerSHP!$G$50=AngebotSHP!J31,PlanerSHP!$G$51=AngebotSHP!J31,PlanerSHP!$G$52=AngebotSHP!J31,PlanerSHP!$G$53=AngebotSHP!J31),"---'Bitte wählen' wählen!---",AngebotSHP!J31)</f>
        <v xml:space="preserve">WP3_02 Mathematik bei besonderem Bildungsbedarf </v>
      </c>
      <c r="N31" s="271" t="str">
        <f>Angebotsplan!N27</f>
        <v>WP3_05</v>
      </c>
      <c r="O31" t="str">
        <f>Angebotsplan!O27</f>
        <v>Natur, Mensch, Gesellschaft in der Schulischen Heilpädagogik</v>
      </c>
      <c r="P31" t="str">
        <f t="shared" si="9"/>
        <v>WP3_05 Natur, Mensch, Gesellschaft in der Schulischen Heilpädagogik</v>
      </c>
      <c r="Q31" t="str">
        <f>IF(OR(PlanerSHP!$C$8=AngebotSHP!P31,PlanerSHP!$C$9=AngebotSHP!P31,PlanerSHP!$C$10=AngebotSHP!P31,PlanerSHP!$C$11=AngebotSHP!P31,PlanerSHP!$C$14=AngebotSHP!P31,PlanerSHP!$C$15=AngebotSHP!P31,PlanerSHP!$C$16=AngebotSHP!P31,PlanerSHP!$C$17=AngebotSHP!P31,PlanerSHP!$C$20=AngebotSHP!P31,PlanerSHP!$C$21=AngebotSHP!P31,PlanerSHP!$C$22=AngebotSHP!P31,PlanerSHP!$C$23=AngebotSHP!P31,PlanerSHP!$C$26=AngebotSHP!P31,PlanerSHP!$C$27=AngebotSHP!P31,PlanerSHP!$C$28=AngebotSHP!P31,PlanerSHP!$C$29=AngebotSHP!P31,PlanerSHP!$C$32=AngebotSHP!P31,PlanerSHP!$C$33=AngebotSHP!P31,PlanerSHP!$C$34=AngebotSHP!P31,PlanerSHP!$C$35=AngebotSHP!P31,PlanerSHP!$C$38=AngebotSHP!P31,PlanerSHP!$C$39=AngebotSHP!P31,PlanerSHP!$C$40=AngebotSHP!P31,PlanerSHP!$C$41=AngebotSHP!P31,PlanerSHP!$C$44=AngebotSHP!P31,PlanerSHP!$C$45=AngebotSHP!P31,PlanerSHP!$C$46=AngebotSHP!P31,PlanerSHP!$C$47=AngebotSHP!P31,PlanerSHP!$C$50=AngebotSHP!P31,PlanerSHP!$C$51=AngebotSHP!P31,PlanerSHP!$C$52=AngebotSHP!P31,PlanerSHP!$C$53=AngebotSHP!P31,PlanerSHP!$D$8=AngebotSHP!P31,PlanerSHP!$D$9=AngebotSHP!P31,PlanerSHP!$D$10=AngebotSHP!P31,PlanerSHP!$D$11=AngebotSHP!P31,PlanerSHP!$D$14=AngebotSHP!P31,PlanerSHP!$D$15=AngebotSHP!P31,PlanerSHP!$D$16=AngebotSHP!P31,PlanerSHP!$D$17=AngebotSHP!P31,PlanerSHP!$D$20=AngebotSHP!P31,PlanerSHP!$D$21=AngebotSHP!P31,PlanerSHP!$D$22=AngebotSHP!P31,PlanerSHP!$D$23=AngebotSHP!P31,PlanerSHP!$D$26=AngebotSHP!P31,PlanerSHP!$D$27=AngebotSHP!P31,PlanerSHP!$D$28=AngebotSHP!P31,PlanerSHP!$D$29=AngebotSHP!P31,PlanerSHP!$D$32=AngebotSHP!P31,PlanerSHP!$D$33=AngebotSHP!P31,PlanerSHP!$D$34=AngebotSHP!P31,PlanerSHP!$D$35=AngebotSHP!P31,PlanerSHP!$D$38=AngebotSHP!P31,PlanerSHP!$D$39=AngebotSHP!P31,PlanerSHP!$D$40=AngebotSHP!P31,PlanerSHP!$D$41=AngebotSHP!P31,PlanerSHP!$D$44=AngebotSHP!P31,PlanerSHP!$D$45=AngebotSHP!P31,PlanerSHP!$D$46=AngebotSHP!P31,PlanerSHP!$D$47=AngebotSHP!P31,PlanerSHP!$D$50=AngebotSHP!P31,PlanerSHP!$D$51=AngebotSHP!P31,PlanerSHP!$D$52=AngebotSHP!P31,PlanerSHP!$D$53=AngebotSHP!P31,PlanerSHP!$F$8=AngebotSHP!P31,PlanerSHP!$F$9=AngebotSHP!P31,PlanerSHP!$F$10=AngebotSHP!P31,PlanerSHP!$F$11=AngebotSHP!P31,PlanerSHP!$F$14=AngebotSHP!P31,PlanerSHP!$F$15=AngebotSHP!P31,PlanerSHP!$F$16=AngebotSHP!P31,PlanerSHP!$F$17=AngebotSHP!P31,PlanerSHP!$F$20=AngebotSHP!P31,PlanerSHP!$F$21=AngebotSHP!P31,PlanerSHP!$F$22=AngebotSHP!P31,PlanerSHP!$F$23=AngebotSHP!P31,PlanerSHP!$F$26=AngebotSHP!P31,PlanerSHP!$F$27=AngebotSHP!P31,PlanerSHP!$F$28=AngebotSHP!P31,PlanerSHP!$F$29=AngebotSHP!P31,PlanerSHP!$F$32=AngebotSHP!P31,PlanerSHP!$F$33=AngebotSHP!P31,PlanerSHP!$F$34=AngebotSHP!P31,PlanerSHP!$F$35=AngebotSHP!P31,PlanerSHP!$F$38=AngebotSHP!P31,PlanerSHP!$F$39=AngebotSHP!P31,PlanerSHP!$F$40=AngebotSHP!P31,PlanerSHP!$F$41=AngebotSHP!P31,PlanerSHP!$F$44=AngebotSHP!P31,PlanerSHP!$F$45=AngebotSHP!P31,PlanerSHP!$F$46=AngebotSHP!P31,PlanerSHP!$F$47=AngebotSHP!P31,PlanerSHP!$F$50=AngebotSHP!P31,PlanerSHP!$F$51=AngebotSHP!P31,PlanerSHP!$F$52=AngebotSHP!P31,PlanerSHP!$F$53=AngebotSHP!P31,PlanerSHP!$G$8=AngebotSHP!P31,PlanerSHP!$G$9=AngebotSHP!P31,PlanerSHP!$G$10=AngebotSHP!P31,PlanerSHP!$G$11=AngebotSHP!P31,PlanerSHP!$G$14=AngebotSHP!P31,PlanerSHP!$G$15=AngebotSHP!P31,PlanerSHP!$G$16=AngebotSHP!P31,PlanerSHP!$G$17=AngebotSHP!P31,PlanerSHP!$G$20=AngebotSHP!P31,PlanerSHP!$G$21=AngebotSHP!P31,PlanerSHP!$G$22=AngebotSHP!P31,PlanerSHP!$G$23=AngebotSHP!P31,PlanerSHP!$G$26=AngebotSHP!P31,PlanerSHP!$G$27=AngebotSHP!P31,PlanerSHP!$G$28=AngebotSHP!P31,PlanerSHP!$G$29=AngebotSHP!P31,PlanerSHP!$G$32=AngebotSHP!P31,PlanerSHP!$G$33=AngebotSHP!P31,PlanerSHP!$G$34=AngebotSHP!P31,PlanerSHP!$G$35=AngebotSHP!P31,PlanerSHP!$G$38=AngebotSHP!P31,PlanerSHP!$G$39=AngebotSHP!P31,PlanerSHP!$G$40=AngebotSHP!P31,PlanerSHP!$G$41=AngebotSHP!P31,PlanerSHP!$G$44=AngebotSHP!P31,PlanerSHP!$G$45=AngebotSHP!P31,PlanerSHP!$G$46=AngebotSHP!P31,PlanerSHP!$G$47=AngebotSHP!P31,PlanerSHP!$G$50=AngebotSHP!P31,PlanerSHP!$G$51=AngebotSHP!P31,PlanerSHP!$G$52=AngebotSHP!P31,PlanerSHP!$G$53=AngebotSHP!P31),"---'Bitte wählen' wählen!---",AngebotSHP!P31)</f>
        <v>WP3_05 Natur, Mensch, Gesellschaft in der Schulischen Heilpädagogik</v>
      </c>
      <c r="T31" s="271" t="str">
        <f>Angebotsplan!T27</f>
        <v>WP3_02</v>
      </c>
      <c r="U31" t="str">
        <f>Angebotsplan!U27</f>
        <v xml:space="preserve">Mathematik bei besonderem Bildungsbedarf </v>
      </c>
      <c r="V31" t="str">
        <f t="shared" si="10"/>
        <v xml:space="preserve">WP3_02 Mathematik bei besonderem Bildungsbedarf </v>
      </c>
      <c r="W31" t="str">
        <f>IF(OR(PlanerSHP!$C$8=AngebotSHP!V31,PlanerSHP!$C$9=AngebotSHP!V31,PlanerSHP!$C$10=AngebotSHP!V31,PlanerSHP!$C$11=AngebotSHP!V31,PlanerSHP!$C$14=AngebotSHP!V31,PlanerSHP!$C$15=AngebotSHP!V31,PlanerSHP!$C$16=AngebotSHP!V31,PlanerSHP!$C$17=AngebotSHP!V31,PlanerSHP!$C$20=AngebotSHP!V31,PlanerSHP!$C$21=AngebotSHP!V31,PlanerSHP!$C$22=AngebotSHP!V31,PlanerSHP!$C$23=AngebotSHP!V31,PlanerSHP!$C$26=AngebotSHP!V31,PlanerSHP!$C$27=AngebotSHP!V31,PlanerSHP!$C$28=AngebotSHP!V31,PlanerSHP!$C$29=AngebotSHP!V31,PlanerSHP!$C$32=AngebotSHP!V31,PlanerSHP!$C$33=AngebotSHP!V31,PlanerSHP!$C$34=AngebotSHP!V31,PlanerSHP!$C$35=AngebotSHP!V31,PlanerSHP!$C$38=AngebotSHP!V31,PlanerSHP!$C$39=AngebotSHP!V31,PlanerSHP!$C$40=AngebotSHP!V31,PlanerSHP!$C$41=AngebotSHP!V31,PlanerSHP!$C$44=AngebotSHP!V31,PlanerSHP!$C$45=AngebotSHP!V31,PlanerSHP!$C$46=AngebotSHP!V31,PlanerSHP!$C$47=AngebotSHP!V31,PlanerSHP!$C$50=AngebotSHP!V31,PlanerSHP!$C$51=AngebotSHP!V31,PlanerSHP!$C$52=AngebotSHP!V31,PlanerSHP!$C$53=AngebotSHP!V31,PlanerSHP!$D$8=AngebotSHP!V31,PlanerSHP!$D$9=AngebotSHP!V31,PlanerSHP!$D$10=AngebotSHP!V31,PlanerSHP!$D$11=AngebotSHP!V31,PlanerSHP!$D$14=AngebotSHP!V31,PlanerSHP!$D$15=AngebotSHP!V31,PlanerSHP!$D$16=AngebotSHP!V31,PlanerSHP!$D$17=AngebotSHP!V31,PlanerSHP!$D$20=AngebotSHP!V31,PlanerSHP!$D$21=AngebotSHP!V31,PlanerSHP!$D$22=AngebotSHP!V31,PlanerSHP!$D$23=AngebotSHP!V31,PlanerSHP!$D$26=AngebotSHP!V31,PlanerSHP!$D$27=AngebotSHP!V31,PlanerSHP!$D$28=AngebotSHP!V31,PlanerSHP!$D$29=AngebotSHP!V31,PlanerSHP!$D$32=AngebotSHP!V31,PlanerSHP!$D$33=AngebotSHP!V31,PlanerSHP!$D$34=AngebotSHP!V31,PlanerSHP!$D$35=AngebotSHP!V31,PlanerSHP!$D$38=AngebotSHP!V31,PlanerSHP!$D$39=AngebotSHP!V31,PlanerSHP!$D$40=AngebotSHP!V31,PlanerSHP!$D$41=AngebotSHP!V31,PlanerSHP!$D$44=AngebotSHP!V31,PlanerSHP!$D$45=AngebotSHP!V31,PlanerSHP!$D$46=AngebotSHP!V31,PlanerSHP!$D$47=AngebotSHP!V31,PlanerSHP!$D$50=AngebotSHP!V31,PlanerSHP!$D$51=AngebotSHP!V31,PlanerSHP!$D$52=AngebotSHP!V31,PlanerSHP!$D$53=AngebotSHP!V31,PlanerSHP!$F$8=AngebotSHP!V31,PlanerSHP!$F$9=AngebotSHP!V31,PlanerSHP!$F$10=AngebotSHP!V31,PlanerSHP!$F$11=AngebotSHP!V31,PlanerSHP!$F$14=AngebotSHP!V31,PlanerSHP!$F$15=AngebotSHP!V31,PlanerSHP!$F$16=AngebotSHP!V31,PlanerSHP!$F$17=AngebotSHP!V31,PlanerSHP!$F$20=AngebotSHP!V31,PlanerSHP!$F$21=AngebotSHP!V31,PlanerSHP!$F$22=AngebotSHP!V31,PlanerSHP!$F$23=AngebotSHP!V31,PlanerSHP!$F$26=AngebotSHP!V31,PlanerSHP!$F$27=AngebotSHP!V31,PlanerSHP!$F$28=AngebotSHP!V31,PlanerSHP!$F$29=AngebotSHP!V31,PlanerSHP!$F$32=AngebotSHP!V31,PlanerSHP!$F$33=AngebotSHP!V31,PlanerSHP!$F$34=AngebotSHP!V31,PlanerSHP!$F$35=AngebotSHP!V31,PlanerSHP!$F$38=AngebotSHP!V31,PlanerSHP!$F$39=AngebotSHP!V31,PlanerSHP!$F$40=AngebotSHP!V31,PlanerSHP!$F$41=AngebotSHP!V31,PlanerSHP!$F$44=AngebotSHP!V31,PlanerSHP!$F$45=AngebotSHP!V31,PlanerSHP!$F$46=AngebotSHP!V31,PlanerSHP!$F$47=AngebotSHP!V31,PlanerSHP!$F$50=AngebotSHP!V31,PlanerSHP!$F$51=AngebotSHP!V31,PlanerSHP!$F$52=AngebotSHP!V31,PlanerSHP!$F$53=AngebotSHP!V31,PlanerSHP!$G$8=AngebotSHP!V31,PlanerSHP!$G$9=AngebotSHP!V31,PlanerSHP!$G$10=AngebotSHP!V31,PlanerSHP!$G$11=AngebotSHP!V31,PlanerSHP!$G$14=AngebotSHP!V31,PlanerSHP!$G$15=AngebotSHP!V31,PlanerSHP!$G$16=AngebotSHP!V31,PlanerSHP!$G$17=AngebotSHP!V31,PlanerSHP!$G$20=AngebotSHP!V31,PlanerSHP!$G$21=AngebotSHP!V31,PlanerSHP!$G$22=AngebotSHP!V31,PlanerSHP!$G$23=AngebotSHP!V31,PlanerSHP!$G$26=AngebotSHP!V31,PlanerSHP!$G$27=AngebotSHP!V31,PlanerSHP!$G$28=AngebotSHP!V31,PlanerSHP!$G$29=AngebotSHP!V31,PlanerSHP!$G$32=AngebotSHP!V31,PlanerSHP!$G$33=AngebotSHP!V31,PlanerSHP!$G$34=AngebotSHP!V31,PlanerSHP!$G$35=AngebotSHP!V31,PlanerSHP!$G$38=AngebotSHP!V31,PlanerSHP!$G$39=AngebotSHP!V31,PlanerSHP!$G$40=AngebotSHP!V31,PlanerSHP!$G$41=AngebotSHP!V31,PlanerSHP!$G$44=AngebotSHP!V31,PlanerSHP!$G$45=AngebotSHP!V31,PlanerSHP!$G$46=AngebotSHP!V31,PlanerSHP!$G$47=AngebotSHP!V31,PlanerSHP!$G$50=AngebotSHP!V31,PlanerSHP!$G$51=AngebotSHP!V31,PlanerSHP!$G$52=AngebotSHP!V31,PlanerSHP!$G$53=AngebotSHP!V31),"---'Bitte wählen' wählen!---",AngebotSHP!V31)</f>
        <v xml:space="preserve">WP3_02 Mathematik bei besonderem Bildungsbedarf </v>
      </c>
    </row>
    <row r="32" spans="1:23" x14ac:dyDescent="0.35">
      <c r="A32" s="358">
        <f>Angebotsplan!A31</f>
        <v>0</v>
      </c>
      <c r="H32" s="271" t="str">
        <f>Angebotsplan!H28</f>
        <v>WP4_03</v>
      </c>
      <c r="I32" t="str">
        <f>Angebotsplan!I28</f>
        <v>Berufliche Integration. Heilpädagogische Begleitung des Übergangs Schule-Beruf</v>
      </c>
      <c r="J32" t="str">
        <f>CONCATENATE(H32," ",I32)</f>
        <v>WP4_03 Berufliche Integration. Heilpädagogische Begleitung des Übergangs Schule-Beruf</v>
      </c>
      <c r="K32" t="str">
        <f>IF(OR(PlanerSHP!$C$8=AngebotSHP!J32,PlanerSHP!$C$9=AngebotSHP!J32,PlanerSHP!$C$10=AngebotSHP!J32,PlanerSHP!$C$11=AngebotSHP!J32,PlanerSHP!$C$14=AngebotSHP!J32,PlanerSHP!$C$15=AngebotSHP!J32,PlanerSHP!$C$16=AngebotSHP!J32,PlanerSHP!$C$17=AngebotSHP!J32,PlanerSHP!$C$20=AngebotSHP!J32,PlanerSHP!$C$21=AngebotSHP!J32,PlanerSHP!$C$22=AngebotSHP!J32,PlanerSHP!$C$23=AngebotSHP!J32,PlanerSHP!$C$26=AngebotSHP!J32,PlanerSHP!$C$27=AngebotSHP!J32,PlanerSHP!$C$28=AngebotSHP!J32,PlanerSHP!$C$29=AngebotSHP!J32,PlanerSHP!$C$32=AngebotSHP!J32,PlanerSHP!$C$33=AngebotSHP!J32,PlanerSHP!$C$34=AngebotSHP!J32,PlanerSHP!$C$35=AngebotSHP!J32,PlanerSHP!$C$38=AngebotSHP!J32,PlanerSHP!$C$39=AngebotSHP!J32,PlanerSHP!$C$40=AngebotSHP!J32,PlanerSHP!$C$41=AngebotSHP!J32,PlanerSHP!$C$44=AngebotSHP!J32,PlanerSHP!$C$45=AngebotSHP!J32,PlanerSHP!$C$46=AngebotSHP!J32,PlanerSHP!$C$47=AngebotSHP!J32,PlanerSHP!$C$50=AngebotSHP!J32,PlanerSHP!$C$51=AngebotSHP!J32,PlanerSHP!$C$52=AngebotSHP!J32,PlanerSHP!$C$53=AngebotSHP!J32,PlanerSHP!$D$8=AngebotSHP!J32,PlanerSHP!$D$9=AngebotSHP!J32,PlanerSHP!$D$10=AngebotSHP!J32,PlanerSHP!$D$11=AngebotSHP!J32,PlanerSHP!$D$14=AngebotSHP!J32,PlanerSHP!$D$15=AngebotSHP!J32,PlanerSHP!$D$16=AngebotSHP!J32,PlanerSHP!$D$17=AngebotSHP!J32,PlanerSHP!$D$20=AngebotSHP!J32,PlanerSHP!$D$21=AngebotSHP!J32,PlanerSHP!$D$22=AngebotSHP!J32,PlanerSHP!$D$23=AngebotSHP!J32,PlanerSHP!$D$26=AngebotSHP!J32,PlanerSHP!$D$27=AngebotSHP!J32,PlanerSHP!$D$28=AngebotSHP!J32,PlanerSHP!$D$29=AngebotSHP!J32,PlanerSHP!$D$32=AngebotSHP!J32,PlanerSHP!$D$33=AngebotSHP!J32,PlanerSHP!$D$34=AngebotSHP!J32,PlanerSHP!$D$35=AngebotSHP!J32,PlanerSHP!$D$38=AngebotSHP!J32,PlanerSHP!$D$39=AngebotSHP!J32,PlanerSHP!$D$40=AngebotSHP!J32,PlanerSHP!$D$41=AngebotSHP!J32,PlanerSHP!$D$44=AngebotSHP!J32,PlanerSHP!$D$45=AngebotSHP!J32,PlanerSHP!$D$46=AngebotSHP!J32,PlanerSHP!$D$47=AngebotSHP!J32,PlanerSHP!$D$50=AngebotSHP!J32,PlanerSHP!$D$51=AngebotSHP!J32,PlanerSHP!$D$52=AngebotSHP!J32,PlanerSHP!$D$53=AngebotSHP!J32,PlanerSHP!$F$8=AngebotSHP!J32,PlanerSHP!$F$9=AngebotSHP!J32,PlanerSHP!$F$10=AngebotSHP!J32,PlanerSHP!$F$11=AngebotSHP!J32,PlanerSHP!$F$14=AngebotSHP!J32,PlanerSHP!$F$15=AngebotSHP!J32,PlanerSHP!$F$16=AngebotSHP!J32,PlanerSHP!$F$17=AngebotSHP!J32,PlanerSHP!$F$20=AngebotSHP!J32,PlanerSHP!$F$21=AngebotSHP!J32,PlanerSHP!$F$22=AngebotSHP!J32,PlanerSHP!$F$23=AngebotSHP!J32,PlanerSHP!$F$26=AngebotSHP!J32,PlanerSHP!$F$27=AngebotSHP!J32,PlanerSHP!$F$28=AngebotSHP!J32,PlanerSHP!$F$29=AngebotSHP!J32,PlanerSHP!$F$32=AngebotSHP!J32,PlanerSHP!$F$33=AngebotSHP!J32,PlanerSHP!$F$34=AngebotSHP!J32,PlanerSHP!$F$35=AngebotSHP!J32,PlanerSHP!$F$38=AngebotSHP!J32,PlanerSHP!$F$39=AngebotSHP!J32,PlanerSHP!$F$40=AngebotSHP!J32,PlanerSHP!$F$41=AngebotSHP!J32,PlanerSHP!$F$44=AngebotSHP!J32,PlanerSHP!$F$45=AngebotSHP!J32,PlanerSHP!$F$46=AngebotSHP!J32,PlanerSHP!$F$47=AngebotSHP!J32,PlanerSHP!$F$50=AngebotSHP!J32,PlanerSHP!$F$51=AngebotSHP!J32,PlanerSHP!$F$52=AngebotSHP!J32,PlanerSHP!$F$53=AngebotSHP!J32,PlanerSHP!$G$8=AngebotSHP!J32,PlanerSHP!$G$9=AngebotSHP!J32,PlanerSHP!$G$10=AngebotSHP!J32,PlanerSHP!$G$11=AngebotSHP!J32,PlanerSHP!$G$14=AngebotSHP!J32,PlanerSHP!$G$15=AngebotSHP!J32,PlanerSHP!$G$16=AngebotSHP!J32,PlanerSHP!$G$17=AngebotSHP!J32,PlanerSHP!$G$20=AngebotSHP!J32,PlanerSHP!$G$21=AngebotSHP!J32,PlanerSHP!$G$22=AngebotSHP!J32,PlanerSHP!$G$23=AngebotSHP!J32,PlanerSHP!$G$26=AngebotSHP!J32,PlanerSHP!$G$27=AngebotSHP!J32,PlanerSHP!$G$28=AngebotSHP!J32,PlanerSHP!$G$29=AngebotSHP!J32,PlanerSHP!$G$32=AngebotSHP!J32,PlanerSHP!$G$33=AngebotSHP!J32,PlanerSHP!$G$34=AngebotSHP!J32,PlanerSHP!$G$35=AngebotSHP!J32,PlanerSHP!$G$38=AngebotSHP!J32,PlanerSHP!$G$39=AngebotSHP!J32,PlanerSHP!$G$40=AngebotSHP!J32,PlanerSHP!$G$41=AngebotSHP!J32,PlanerSHP!$G$44=AngebotSHP!J32,PlanerSHP!$G$45=AngebotSHP!J32,PlanerSHP!$G$46=AngebotSHP!J32,PlanerSHP!$G$47=AngebotSHP!J32,PlanerSHP!$G$50=AngebotSHP!J32,PlanerSHP!$G$51=AngebotSHP!J32,PlanerSHP!$G$52=AngebotSHP!J32,PlanerSHP!$G$53=AngebotSHP!J32),"---'Bitte wählen' wählen!---",AngebotSHP!J32)</f>
        <v>WP4_03 Berufliche Integration. Heilpädagogische Begleitung des Übergangs Schule-Beruf</v>
      </c>
      <c r="N32" s="271" t="str">
        <f>Angebotsplan!N28</f>
        <v>WP4_05.2</v>
      </c>
      <c r="O32" t="str">
        <f>Angebotsplan!O28</f>
        <v>Schul- und Organisationsentwicklung in heilpädagogischen Berufsfeldern II</v>
      </c>
      <c r="P32" t="str">
        <f t="shared" si="9"/>
        <v>WP4_05.2 Schul- und Organisationsentwicklung in heilpädagogischen Berufsfeldern II</v>
      </c>
      <c r="Q32" t="str">
        <f>IF(OR(PlanerSHP!$C$8=AngebotSHP!P32,PlanerSHP!$C$9=AngebotSHP!P32,PlanerSHP!$C$10=AngebotSHP!P32,PlanerSHP!$C$11=AngebotSHP!P32,PlanerSHP!$C$14=AngebotSHP!P32,PlanerSHP!$C$15=AngebotSHP!P32,PlanerSHP!$C$16=AngebotSHP!P32,PlanerSHP!$C$17=AngebotSHP!P32,PlanerSHP!$C$20=AngebotSHP!P32,PlanerSHP!$C$21=AngebotSHP!P32,PlanerSHP!$C$22=AngebotSHP!P32,PlanerSHP!$C$23=AngebotSHP!P32,PlanerSHP!$C$26=AngebotSHP!P32,PlanerSHP!$C$27=AngebotSHP!P32,PlanerSHP!$C$28=AngebotSHP!P32,PlanerSHP!$C$29=AngebotSHP!P32,PlanerSHP!$C$32=AngebotSHP!P32,PlanerSHP!$C$33=AngebotSHP!P32,PlanerSHP!$C$34=AngebotSHP!P32,PlanerSHP!$C$35=AngebotSHP!P32,PlanerSHP!$C$38=AngebotSHP!P32,PlanerSHP!$C$39=AngebotSHP!P32,PlanerSHP!$C$40=AngebotSHP!P32,PlanerSHP!$C$41=AngebotSHP!P32,PlanerSHP!$C$44=AngebotSHP!P32,PlanerSHP!$C$45=AngebotSHP!P32,PlanerSHP!$C$46=AngebotSHP!P32,PlanerSHP!$C$47=AngebotSHP!P32,PlanerSHP!$C$50=AngebotSHP!P32,PlanerSHP!$C$51=AngebotSHP!P32,PlanerSHP!$C$52=AngebotSHP!P32,PlanerSHP!$C$53=AngebotSHP!P32,PlanerSHP!$D$8=AngebotSHP!P32,PlanerSHP!$D$9=AngebotSHP!P32,PlanerSHP!$D$10=AngebotSHP!P32,PlanerSHP!$D$11=AngebotSHP!P32,PlanerSHP!$D$14=AngebotSHP!P32,PlanerSHP!$D$15=AngebotSHP!P32,PlanerSHP!$D$16=AngebotSHP!P32,PlanerSHP!$D$17=AngebotSHP!P32,PlanerSHP!$D$20=AngebotSHP!P32,PlanerSHP!$D$21=AngebotSHP!P32,PlanerSHP!$D$22=AngebotSHP!P32,PlanerSHP!$D$23=AngebotSHP!P32,PlanerSHP!$D$26=AngebotSHP!P32,PlanerSHP!$D$27=AngebotSHP!P32,PlanerSHP!$D$28=AngebotSHP!P32,PlanerSHP!$D$29=AngebotSHP!P32,PlanerSHP!$D$32=AngebotSHP!P32,PlanerSHP!$D$33=AngebotSHP!P32,PlanerSHP!$D$34=AngebotSHP!P32,PlanerSHP!$D$35=AngebotSHP!P32,PlanerSHP!$D$38=AngebotSHP!P32,PlanerSHP!$D$39=AngebotSHP!P32,PlanerSHP!$D$40=AngebotSHP!P32,PlanerSHP!$D$41=AngebotSHP!P32,PlanerSHP!$D$44=AngebotSHP!P32,PlanerSHP!$D$45=AngebotSHP!P32,PlanerSHP!$D$46=AngebotSHP!P32,PlanerSHP!$D$47=AngebotSHP!P32,PlanerSHP!$D$50=AngebotSHP!P32,PlanerSHP!$D$51=AngebotSHP!P32,PlanerSHP!$D$52=AngebotSHP!P32,PlanerSHP!$D$53=AngebotSHP!P32,PlanerSHP!$F$8=AngebotSHP!P32,PlanerSHP!$F$9=AngebotSHP!P32,PlanerSHP!$F$10=AngebotSHP!P32,PlanerSHP!$F$11=AngebotSHP!P32,PlanerSHP!$F$14=AngebotSHP!P32,PlanerSHP!$F$15=AngebotSHP!P32,PlanerSHP!$F$16=AngebotSHP!P32,PlanerSHP!$F$17=AngebotSHP!P32,PlanerSHP!$F$20=AngebotSHP!P32,PlanerSHP!$F$21=AngebotSHP!P32,PlanerSHP!$F$22=AngebotSHP!P32,PlanerSHP!$F$23=AngebotSHP!P32,PlanerSHP!$F$26=AngebotSHP!P32,PlanerSHP!$F$27=AngebotSHP!P32,PlanerSHP!$F$28=AngebotSHP!P32,PlanerSHP!$F$29=AngebotSHP!P32,PlanerSHP!$F$32=AngebotSHP!P32,PlanerSHP!$F$33=AngebotSHP!P32,PlanerSHP!$F$34=AngebotSHP!P32,PlanerSHP!$F$35=AngebotSHP!P32,PlanerSHP!$F$38=AngebotSHP!P32,PlanerSHP!$F$39=AngebotSHP!P32,PlanerSHP!$F$40=AngebotSHP!P32,PlanerSHP!$F$41=AngebotSHP!P32,PlanerSHP!$F$44=AngebotSHP!P32,PlanerSHP!$F$45=AngebotSHP!P32,PlanerSHP!$F$46=AngebotSHP!P32,PlanerSHP!$F$47=AngebotSHP!P32,PlanerSHP!$F$50=AngebotSHP!P32,PlanerSHP!$F$51=AngebotSHP!P32,PlanerSHP!$F$52=AngebotSHP!P32,PlanerSHP!$F$53=AngebotSHP!P32,PlanerSHP!$G$8=AngebotSHP!P32,PlanerSHP!$G$9=AngebotSHP!P32,PlanerSHP!$G$10=AngebotSHP!P32,PlanerSHP!$G$11=AngebotSHP!P32,PlanerSHP!$G$14=AngebotSHP!P32,PlanerSHP!$G$15=AngebotSHP!P32,PlanerSHP!$G$16=AngebotSHP!P32,PlanerSHP!$G$17=AngebotSHP!P32,PlanerSHP!$G$20=AngebotSHP!P32,PlanerSHP!$G$21=AngebotSHP!P32,PlanerSHP!$G$22=AngebotSHP!P32,PlanerSHP!$G$23=AngebotSHP!P32,PlanerSHP!$G$26=AngebotSHP!P32,PlanerSHP!$G$27=AngebotSHP!P32,PlanerSHP!$G$28=AngebotSHP!P32,PlanerSHP!$G$29=AngebotSHP!P32,PlanerSHP!$G$32=AngebotSHP!P32,PlanerSHP!$G$33=AngebotSHP!P32,PlanerSHP!$G$34=AngebotSHP!P32,PlanerSHP!$G$35=AngebotSHP!P32,PlanerSHP!$G$38=AngebotSHP!P32,PlanerSHP!$G$39=AngebotSHP!P32,PlanerSHP!$G$40=AngebotSHP!P32,PlanerSHP!$G$41=AngebotSHP!P32,PlanerSHP!$G$44=AngebotSHP!P32,PlanerSHP!$G$45=AngebotSHP!P32,PlanerSHP!$G$46=AngebotSHP!P32,PlanerSHP!$G$47=AngebotSHP!P32,PlanerSHP!$G$50=AngebotSHP!P32,PlanerSHP!$G$51=AngebotSHP!P32,PlanerSHP!$G$52=AngebotSHP!P32,PlanerSHP!$G$53=AngebotSHP!P32),"---'Bitte wählen' wählen!---",AngebotSHP!P32)</f>
        <v>WP4_05.2 Schul- und Organisationsentwicklung in heilpädagogischen Berufsfeldern II</v>
      </c>
      <c r="T32" s="410" t="str">
        <f>Angebotsplan!T30</f>
        <v>W_xy</v>
      </c>
      <c r="U32" t="str">
        <f>Angebotsplan!U30</f>
        <v>Wahlmodule</v>
      </c>
      <c r="V32" t="str">
        <f>CONCATENATE("5 CP aus ",T32,"-a ",U32," (Wahl aus Angebot)")</f>
        <v>5 CP aus W_xy-a Wahlmodule (Wahl aus Angebot)</v>
      </c>
      <c r="W32" t="str">
        <f>IF(OR(PlanerSHP!$C$8=AngebotSHP!V32,PlanerSHP!$C$9=AngebotSHP!V32,PlanerSHP!$C$10=AngebotSHP!V32,PlanerSHP!$C$11=AngebotSHP!V32,PlanerSHP!$C$14=AngebotSHP!V32,PlanerSHP!$C$15=AngebotSHP!V32,PlanerSHP!$C$16=AngebotSHP!V32,PlanerSHP!$C$17=AngebotSHP!V32,PlanerSHP!$C$20=AngebotSHP!V32,PlanerSHP!$C$21=AngebotSHP!V32,PlanerSHP!$C$22=AngebotSHP!V32,PlanerSHP!$C$23=AngebotSHP!V32,PlanerSHP!$C$26=AngebotSHP!V32,PlanerSHP!$C$27=AngebotSHP!V32,PlanerSHP!$C$28=AngebotSHP!V32,PlanerSHP!$C$29=AngebotSHP!V32,PlanerSHP!$C$32=AngebotSHP!V32,PlanerSHP!$C$33=AngebotSHP!V32,PlanerSHP!$C$34=AngebotSHP!V32,PlanerSHP!$C$35=AngebotSHP!V32,PlanerSHP!$C$38=AngebotSHP!V32,PlanerSHP!$C$39=AngebotSHP!V32,PlanerSHP!$C$40=AngebotSHP!V32,PlanerSHP!$C$41=AngebotSHP!V32,PlanerSHP!$C$44=AngebotSHP!V32,PlanerSHP!$C$45=AngebotSHP!V32,PlanerSHP!$C$46=AngebotSHP!V32,PlanerSHP!$C$47=AngebotSHP!V32,PlanerSHP!$C$50=AngebotSHP!V32,PlanerSHP!$C$51=AngebotSHP!V32,PlanerSHP!$C$52=AngebotSHP!V32,PlanerSHP!$C$53=AngebotSHP!V32,PlanerSHP!$D$8=AngebotSHP!V32,PlanerSHP!$D$9=AngebotSHP!V32,PlanerSHP!$D$10=AngebotSHP!V32,PlanerSHP!$D$11=AngebotSHP!V32,PlanerSHP!$D$14=AngebotSHP!V32,PlanerSHP!$D$15=AngebotSHP!V32,PlanerSHP!$D$16=AngebotSHP!V32,PlanerSHP!$D$17=AngebotSHP!V32,PlanerSHP!$D$20=AngebotSHP!V32,PlanerSHP!$D$21=AngebotSHP!V32,PlanerSHP!$D$22=AngebotSHP!V32,PlanerSHP!$D$23=AngebotSHP!V32,PlanerSHP!$D$26=AngebotSHP!V32,PlanerSHP!$D$27=AngebotSHP!V32,PlanerSHP!$D$28=AngebotSHP!V32,PlanerSHP!$D$29=AngebotSHP!V32,PlanerSHP!$D$32=AngebotSHP!V32,PlanerSHP!$D$33=AngebotSHP!V32,PlanerSHP!$D$34=AngebotSHP!V32,PlanerSHP!$D$35=AngebotSHP!V32,PlanerSHP!$D$38=AngebotSHP!V32,PlanerSHP!$D$39=AngebotSHP!V32,PlanerSHP!$D$40=AngebotSHP!V32,PlanerSHP!$D$41=AngebotSHP!V32,PlanerSHP!$D$44=AngebotSHP!V32,PlanerSHP!$D$45=AngebotSHP!V32,PlanerSHP!$D$46=AngebotSHP!V32,PlanerSHP!$D$47=AngebotSHP!V32,PlanerSHP!$D$50=AngebotSHP!V32,PlanerSHP!$D$51=AngebotSHP!V32,PlanerSHP!$D$52=AngebotSHP!V32,PlanerSHP!$D$53=AngebotSHP!V32,PlanerSHP!$F$8=AngebotSHP!V32,PlanerSHP!$F$9=AngebotSHP!V32,PlanerSHP!$F$10=AngebotSHP!V32,PlanerSHP!$F$11=AngebotSHP!V32,PlanerSHP!$F$14=AngebotSHP!V32,PlanerSHP!$F$15=AngebotSHP!V32,PlanerSHP!$F$16=AngebotSHP!V32,PlanerSHP!$F$17=AngebotSHP!V32,PlanerSHP!$F$20=AngebotSHP!V32,PlanerSHP!$F$21=AngebotSHP!V32,PlanerSHP!$F$22=AngebotSHP!V32,PlanerSHP!$F$23=AngebotSHP!V32,PlanerSHP!$F$26=AngebotSHP!V32,PlanerSHP!$F$27=AngebotSHP!V32,PlanerSHP!$F$28=AngebotSHP!V32,PlanerSHP!$F$29=AngebotSHP!V32,PlanerSHP!$F$32=AngebotSHP!V32,PlanerSHP!$F$33=AngebotSHP!V32,PlanerSHP!$F$34=AngebotSHP!V32,PlanerSHP!$F$35=AngebotSHP!V32,PlanerSHP!$F$38=AngebotSHP!V32,PlanerSHP!$F$39=AngebotSHP!V32,PlanerSHP!$F$40=AngebotSHP!V32,PlanerSHP!$F$41=AngebotSHP!V32,PlanerSHP!$F$44=AngebotSHP!V32,PlanerSHP!$F$45=AngebotSHP!V32,PlanerSHP!$F$46=AngebotSHP!V32,PlanerSHP!$F$47=AngebotSHP!V32,PlanerSHP!$F$50=AngebotSHP!V32,PlanerSHP!$F$51=AngebotSHP!V32,PlanerSHP!$F$52=AngebotSHP!V32,PlanerSHP!$F$53=AngebotSHP!V32,PlanerSHP!$G$8=AngebotSHP!V32,PlanerSHP!$G$9=AngebotSHP!V32,PlanerSHP!$G$10=AngebotSHP!V32,PlanerSHP!$G$11=AngebotSHP!V32,PlanerSHP!$G$14=AngebotSHP!V32,PlanerSHP!$G$15=AngebotSHP!V32,PlanerSHP!$G$16=AngebotSHP!V32,PlanerSHP!$G$17=AngebotSHP!V32,PlanerSHP!$G$20=AngebotSHP!V32,PlanerSHP!$G$21=AngebotSHP!V32,PlanerSHP!$G$22=AngebotSHP!V32,PlanerSHP!$G$23=AngebotSHP!V32,PlanerSHP!$G$26=AngebotSHP!V32,PlanerSHP!$G$27=AngebotSHP!V32,PlanerSHP!$G$28=AngebotSHP!V32,PlanerSHP!$G$29=AngebotSHP!V32,PlanerSHP!$G$32=AngebotSHP!V32,PlanerSHP!$G$33=AngebotSHP!V32,PlanerSHP!$G$34=AngebotSHP!V32,PlanerSHP!$G$35=AngebotSHP!V32,PlanerSHP!$G$38=AngebotSHP!V32,PlanerSHP!$G$39=AngebotSHP!V32,PlanerSHP!$G$40=AngebotSHP!V32,PlanerSHP!$G$41=AngebotSHP!V32,PlanerSHP!$G$44=AngebotSHP!V32,PlanerSHP!$G$45=AngebotSHP!V32,PlanerSHP!$G$46=AngebotSHP!V32,PlanerSHP!$G$47=AngebotSHP!V32,PlanerSHP!$G$50=AngebotSHP!V32,PlanerSHP!$G$51=AngebotSHP!V32,PlanerSHP!$G$52=AngebotSHP!V32,PlanerSHP!$G$53=AngebotSHP!V32),"---'Bitte wählen' wählen!---",AngebotSHP!V32)</f>
        <v>5 CP aus W_xy-a Wahlmodule (Wahl aus Angebot)</v>
      </c>
    </row>
    <row r="33" spans="1:23" x14ac:dyDescent="0.35">
      <c r="A33" s="358"/>
      <c r="N33" s="417"/>
      <c r="O33" s="5"/>
      <c r="P33" s="5"/>
      <c r="Q33" s="5"/>
      <c r="U33" t="str">
        <f>Angebotsplan!U30</f>
        <v>Wahlmodule</v>
      </c>
      <c r="V33" t="str">
        <f>CONCATENATE("5 CP aus ",T32,"-b ",U32," (Wahl aus Angebot)")</f>
        <v>5 CP aus W_xy-b Wahlmodule (Wahl aus Angebot)</v>
      </c>
      <c r="W33" t="str">
        <f>IF(OR(PlanerSHP!$C$8=AngebotSHP!V33,PlanerSHP!$C$9=AngebotSHP!V33,PlanerSHP!$C$10=AngebotSHP!V33,PlanerSHP!$C$11=AngebotSHP!V33,PlanerSHP!$C$14=AngebotSHP!V33,PlanerSHP!$C$15=AngebotSHP!V33,PlanerSHP!$C$16=AngebotSHP!V33,PlanerSHP!$C$17=AngebotSHP!V33,PlanerSHP!$C$20=AngebotSHP!V33,PlanerSHP!$C$21=AngebotSHP!V33,PlanerSHP!$C$22=AngebotSHP!V33,PlanerSHP!$C$23=AngebotSHP!V33,PlanerSHP!$C$26=AngebotSHP!V33,PlanerSHP!$C$27=AngebotSHP!V33,PlanerSHP!$C$28=AngebotSHP!V33,PlanerSHP!$C$29=AngebotSHP!V33,PlanerSHP!$C$32=AngebotSHP!V33,PlanerSHP!$C$33=AngebotSHP!V33,PlanerSHP!$C$34=AngebotSHP!V33,PlanerSHP!$C$35=AngebotSHP!V33,PlanerSHP!$C$38=AngebotSHP!V33,PlanerSHP!$C$39=AngebotSHP!V33,PlanerSHP!$C$40=AngebotSHP!V33,PlanerSHP!$C$41=AngebotSHP!V33,PlanerSHP!$C$44=AngebotSHP!V33,PlanerSHP!$C$45=AngebotSHP!V33,PlanerSHP!$C$46=AngebotSHP!V33,PlanerSHP!$C$47=AngebotSHP!V33,PlanerSHP!$C$50=AngebotSHP!V33,PlanerSHP!$C$51=AngebotSHP!V33,PlanerSHP!$C$52=AngebotSHP!V33,PlanerSHP!$C$53=AngebotSHP!V33,PlanerSHP!$D$8=AngebotSHP!V33,PlanerSHP!$D$9=AngebotSHP!V33,PlanerSHP!$D$10=AngebotSHP!V33,PlanerSHP!$D$11=AngebotSHP!V33,PlanerSHP!$D$14=AngebotSHP!V33,PlanerSHP!$D$15=AngebotSHP!V33,PlanerSHP!$D$16=AngebotSHP!V33,PlanerSHP!$D$17=AngebotSHP!V33,PlanerSHP!$D$20=AngebotSHP!V33,PlanerSHP!$D$21=AngebotSHP!V33,PlanerSHP!$D$22=AngebotSHP!V33,PlanerSHP!$D$23=AngebotSHP!V33,PlanerSHP!$D$26=AngebotSHP!V33,PlanerSHP!$D$27=AngebotSHP!V33,PlanerSHP!$D$28=AngebotSHP!V33,PlanerSHP!$D$29=AngebotSHP!V33,PlanerSHP!$D$32=AngebotSHP!V33,PlanerSHP!$D$33=AngebotSHP!V33,PlanerSHP!$D$34=AngebotSHP!V33,PlanerSHP!$D$35=AngebotSHP!V33,PlanerSHP!$D$38=AngebotSHP!V33,PlanerSHP!$D$39=AngebotSHP!V33,PlanerSHP!$D$40=AngebotSHP!V33,PlanerSHP!$D$41=AngebotSHP!V33,PlanerSHP!$D$44=AngebotSHP!V33,PlanerSHP!$D$45=AngebotSHP!V33,PlanerSHP!$D$46=AngebotSHP!V33,PlanerSHP!$D$47=AngebotSHP!V33,PlanerSHP!$D$50=AngebotSHP!V33,PlanerSHP!$D$51=AngebotSHP!V33,PlanerSHP!$D$52=AngebotSHP!V33,PlanerSHP!$D$53=AngebotSHP!V33,PlanerSHP!$F$8=AngebotSHP!V33,PlanerSHP!$F$9=AngebotSHP!V33,PlanerSHP!$F$10=AngebotSHP!V33,PlanerSHP!$F$11=AngebotSHP!V33,PlanerSHP!$F$14=AngebotSHP!V33,PlanerSHP!$F$15=AngebotSHP!V33,PlanerSHP!$F$16=AngebotSHP!V33,PlanerSHP!$F$17=AngebotSHP!V33,PlanerSHP!$F$20=AngebotSHP!V33,PlanerSHP!$F$21=AngebotSHP!V33,PlanerSHP!$F$22=AngebotSHP!V33,PlanerSHP!$F$23=AngebotSHP!V33,PlanerSHP!$F$26=AngebotSHP!V33,PlanerSHP!$F$27=AngebotSHP!V33,PlanerSHP!$F$28=AngebotSHP!V33,PlanerSHP!$F$29=AngebotSHP!V33,PlanerSHP!$F$32=AngebotSHP!V33,PlanerSHP!$F$33=AngebotSHP!V33,PlanerSHP!$F$34=AngebotSHP!V33,PlanerSHP!$F$35=AngebotSHP!V33,PlanerSHP!$F$38=AngebotSHP!V33,PlanerSHP!$F$39=AngebotSHP!V33,PlanerSHP!$F$40=AngebotSHP!V33,PlanerSHP!$F$41=AngebotSHP!V33,PlanerSHP!$F$44=AngebotSHP!V33,PlanerSHP!$F$45=AngebotSHP!V33,PlanerSHP!$F$46=AngebotSHP!V33,PlanerSHP!$F$47=AngebotSHP!V33,PlanerSHP!$F$50=AngebotSHP!V33,PlanerSHP!$F$51=AngebotSHP!V33,PlanerSHP!$F$52=AngebotSHP!V33,PlanerSHP!$F$53=AngebotSHP!V33,PlanerSHP!$G$8=AngebotSHP!V33,PlanerSHP!$G$9=AngebotSHP!V33,PlanerSHP!$G$10=AngebotSHP!V33,PlanerSHP!$G$11=AngebotSHP!V33,PlanerSHP!$G$14=AngebotSHP!V33,PlanerSHP!$G$15=AngebotSHP!V33,PlanerSHP!$G$16=AngebotSHP!V33,PlanerSHP!$G$17=AngebotSHP!V33,PlanerSHP!$G$20=AngebotSHP!V33,PlanerSHP!$G$21=AngebotSHP!V33,PlanerSHP!$G$22=AngebotSHP!V33,PlanerSHP!$G$23=AngebotSHP!V33,PlanerSHP!$G$26=AngebotSHP!V33,PlanerSHP!$G$27=AngebotSHP!V33,PlanerSHP!$G$28=AngebotSHP!V33,PlanerSHP!$G$29=AngebotSHP!V33,PlanerSHP!$G$32=AngebotSHP!V33,PlanerSHP!$G$33=AngebotSHP!V33,PlanerSHP!$G$34=AngebotSHP!V33,PlanerSHP!$G$35=AngebotSHP!V33,PlanerSHP!$G$38=AngebotSHP!V33,PlanerSHP!$G$39=AngebotSHP!V33,PlanerSHP!$G$40=AngebotSHP!V33,PlanerSHP!$G$41=AngebotSHP!V33,PlanerSHP!$G$44=AngebotSHP!V33,PlanerSHP!$G$45=AngebotSHP!V33,PlanerSHP!$G$46=AngebotSHP!V33,PlanerSHP!$G$47=AngebotSHP!V33,PlanerSHP!$G$50=AngebotSHP!V33,PlanerSHP!$G$51=AngebotSHP!V33,PlanerSHP!$G$52=AngebotSHP!V33,PlanerSHP!$G$53=AngebotSHP!V33),"---'Bitte wählen' wählen!---",AngebotSHP!V33)</f>
        <v>5 CP aus W_xy-b Wahlmodule (Wahl aus Angebot)</v>
      </c>
    </row>
    <row r="35" spans="1:23" ht="6" customHeight="1" x14ac:dyDescent="0.35"/>
    <row r="36" spans="1:23" ht="6" customHeight="1" x14ac:dyDescent="0.35">
      <c r="A36" s="358"/>
    </row>
    <row r="37" spans="1:23" ht="6" customHeight="1" x14ac:dyDescent="0.35">
      <c r="T37" s="410">
        <f>Angebotsplan!T31</f>
        <v>0</v>
      </c>
      <c r="U37">
        <f>Angebotsplan!U31</f>
        <v>0</v>
      </c>
    </row>
    <row r="38" spans="1:23" s="5" customFormat="1" x14ac:dyDescent="0.35">
      <c r="A38" s="416"/>
      <c r="B38" s="417"/>
      <c r="H38" s="417"/>
      <c r="T38" s="417">
        <f>Angebotsplan!T32</f>
        <v>0</v>
      </c>
      <c r="U38" s="5">
        <f>Angebotsplan!U32</f>
        <v>0</v>
      </c>
    </row>
    <row r="39" spans="1:23" x14ac:dyDescent="0.35">
      <c r="A39" s="358"/>
      <c r="D39" t="s">
        <v>123</v>
      </c>
      <c r="E39" t="s">
        <v>123</v>
      </c>
      <c r="H39" s="410">
        <f>Angebotsplan!H33</f>
        <v>0</v>
      </c>
      <c r="J39" t="s">
        <v>123</v>
      </c>
      <c r="K39" t="s">
        <v>123</v>
      </c>
      <c r="N39" s="410">
        <f>Angebotsplan!N33</f>
        <v>0</v>
      </c>
      <c r="P39" t="s">
        <v>123</v>
      </c>
      <c r="Q39" t="s">
        <v>123</v>
      </c>
      <c r="T39" s="410">
        <f>Angebotsplan!T33</f>
        <v>0</v>
      </c>
      <c r="V39" t="s">
        <v>123</v>
      </c>
      <c r="W39" t="s">
        <v>123</v>
      </c>
    </row>
    <row r="40" spans="1:23" x14ac:dyDescent="0.35">
      <c r="A40" s="358" t="str">
        <f>Angebotsplan!A34</f>
        <v>nm</v>
      </c>
      <c r="B40" s="271" t="str">
        <f>Angebotsplan!B34</f>
        <v>P1_01</v>
      </c>
      <c r="C40" t="str">
        <f>Angebotsplan!C34</f>
        <v>Grundfragen der Heilpädagogik</v>
      </c>
      <c r="D40" t="str">
        <f>CONCATENATE(B40," ",C40)</f>
        <v>P1_01 Grundfragen der Heilpädagogik</v>
      </c>
      <c r="E40" t="str">
        <f>IF(OR(PlanerSHP!$C$8=AngebotSHP!D40,PlanerSHP!$C$9=AngebotSHP!D40,PlanerSHP!$C$10=AngebotSHP!D40,PlanerSHP!$C$11=AngebotSHP!D40,PlanerSHP!$C$14=AngebotSHP!D40,PlanerSHP!$C$15=AngebotSHP!D40,PlanerSHP!$C$16=AngebotSHP!D40,PlanerSHP!$C$17=AngebotSHP!D40,PlanerSHP!$C$20=AngebotSHP!D40,PlanerSHP!$C$21=AngebotSHP!D40,PlanerSHP!$C$22=AngebotSHP!D40,PlanerSHP!$C$23=AngebotSHP!D40,PlanerSHP!$C$26=AngebotSHP!D40,PlanerSHP!$C$27=AngebotSHP!D40,PlanerSHP!$C$28=AngebotSHP!D40,PlanerSHP!$C$29=AngebotSHP!D40,PlanerSHP!$C$32=AngebotSHP!D40,PlanerSHP!$C$33=AngebotSHP!D40,PlanerSHP!$C$34=AngebotSHP!D40,PlanerSHP!$C$35=AngebotSHP!D40,PlanerSHP!$C$38=AngebotSHP!D40,PlanerSHP!$C$39=AngebotSHP!D40,PlanerSHP!$C$40=AngebotSHP!D40,PlanerSHP!$C$41=AngebotSHP!D40,PlanerSHP!$C$44=AngebotSHP!D40,PlanerSHP!$C$45=AngebotSHP!D40,PlanerSHP!$C$46=AngebotSHP!D40,PlanerSHP!$C$47=AngebotSHP!D40,PlanerSHP!$C$50=AngebotSHP!D40,PlanerSHP!$C$51=AngebotSHP!D40,PlanerSHP!$C$52=AngebotSHP!D40,PlanerSHP!$C$53=AngebotSHP!D40,PlanerSHP!$D$8=AngebotSHP!D40,PlanerSHP!$D$9=AngebotSHP!D40,PlanerSHP!$D$10=AngebotSHP!D40,PlanerSHP!$D$11=AngebotSHP!D40,PlanerSHP!$D$14=AngebotSHP!D40,PlanerSHP!$D$15=AngebotSHP!D40,PlanerSHP!$D$16=AngebotSHP!D40,PlanerSHP!$D$17=AngebotSHP!D40,PlanerSHP!$D$20=AngebotSHP!D40,PlanerSHP!$D$21=AngebotSHP!D40,PlanerSHP!$D$22=AngebotSHP!D40,PlanerSHP!$D$23=AngebotSHP!D40,PlanerSHP!$D$26=AngebotSHP!D40,PlanerSHP!$D$27=AngebotSHP!D40,PlanerSHP!$D$28=AngebotSHP!D40,PlanerSHP!$D$29=AngebotSHP!D40,PlanerSHP!$D$32=AngebotSHP!D40,PlanerSHP!$D$33=AngebotSHP!D40,PlanerSHP!$D$34=AngebotSHP!D40,PlanerSHP!$D$35=AngebotSHP!D40,PlanerSHP!$D$38=AngebotSHP!D40,PlanerSHP!$D$39=AngebotSHP!D40,PlanerSHP!$D$40=AngebotSHP!D40,PlanerSHP!$D$41=AngebotSHP!D40,PlanerSHP!$D$44=AngebotSHP!D40,PlanerSHP!$D$45=AngebotSHP!D40,PlanerSHP!$D$46=AngebotSHP!D40,PlanerSHP!$D$47=AngebotSHP!D40,PlanerSHP!$D$50=AngebotSHP!D40,PlanerSHP!$D$51=AngebotSHP!D40,PlanerSHP!$D$52=AngebotSHP!D40,PlanerSHP!$D$53=AngebotSHP!D40,PlanerSHP!$F$8=AngebotSHP!D40,PlanerSHP!$F$9=AngebotSHP!D40,PlanerSHP!$F$10=AngebotSHP!D40,PlanerSHP!$F$11=AngebotSHP!D40,PlanerSHP!$F$14=AngebotSHP!D40,PlanerSHP!$F$15=AngebotSHP!D40,PlanerSHP!$F$16=AngebotSHP!D40,PlanerSHP!$F$17=AngebotSHP!D40,PlanerSHP!$F$20=AngebotSHP!D40,PlanerSHP!$F$21=AngebotSHP!D40,PlanerSHP!$F$22=AngebotSHP!D40,PlanerSHP!$F$23=AngebotSHP!D40,PlanerSHP!$F$26=AngebotSHP!D40,PlanerSHP!$F$27=AngebotSHP!D40,PlanerSHP!$F$28=AngebotSHP!D40,PlanerSHP!$F$29=AngebotSHP!D40,PlanerSHP!$F$32=AngebotSHP!D40,PlanerSHP!$F$33=AngebotSHP!D40,PlanerSHP!$F$34=AngebotSHP!D40,PlanerSHP!$F$35=AngebotSHP!D40,PlanerSHP!$F$38=AngebotSHP!D40,PlanerSHP!$F$39=AngebotSHP!D40,PlanerSHP!$F$40=AngebotSHP!D40,PlanerSHP!$F$41=AngebotSHP!D40,PlanerSHP!$F$44=AngebotSHP!D40,PlanerSHP!$F$45=AngebotSHP!D40,PlanerSHP!$F$46=AngebotSHP!D40,PlanerSHP!$F$47=AngebotSHP!D40,PlanerSHP!$F$50=AngebotSHP!D40,PlanerSHP!$F$51=AngebotSHP!D40,PlanerSHP!$F$52=AngebotSHP!D40,PlanerSHP!$F$53=AngebotSHP!D40,PlanerSHP!$G$8=AngebotSHP!D40,PlanerSHP!$G$9=AngebotSHP!D40,PlanerSHP!$G$10=AngebotSHP!D40,PlanerSHP!$G$11=AngebotSHP!D40,PlanerSHP!$G$14=AngebotSHP!D40,PlanerSHP!$G$15=AngebotSHP!D40,PlanerSHP!$G$16=AngebotSHP!D40,PlanerSHP!$G$17=AngebotSHP!D40,PlanerSHP!$G$20=AngebotSHP!D40,PlanerSHP!$G$21=AngebotSHP!D40,PlanerSHP!$G$22=AngebotSHP!D40,PlanerSHP!$G$23=AngebotSHP!D40,PlanerSHP!$G$26=AngebotSHP!D40,PlanerSHP!$G$27=AngebotSHP!D40,PlanerSHP!$G$28=AngebotSHP!D40,PlanerSHP!$G$29=AngebotSHP!D40,PlanerSHP!$G$32=AngebotSHP!D40,PlanerSHP!$G$33=AngebotSHP!D40,PlanerSHP!$G$34=AngebotSHP!D40,PlanerSHP!$G$35=AngebotSHP!D40,PlanerSHP!$G$38=AngebotSHP!D40,PlanerSHP!$G$39=AngebotSHP!D40,PlanerSHP!$G$40=AngebotSHP!D40,PlanerSHP!$G$41=AngebotSHP!D40,PlanerSHP!$G$44=AngebotSHP!D40,PlanerSHP!$G$45=AngebotSHP!D40,PlanerSHP!$G$46=AngebotSHP!D40,PlanerSHP!$G$47=AngebotSHP!D40,PlanerSHP!$G$50=AngebotSHP!D40,PlanerSHP!$G$51=AngebotSHP!D40,PlanerSHP!$G$52=AngebotSHP!D40,PlanerSHP!$G$53=AngebotSHP!D40),"---'Bitte wählen' wählen!---",AngebotSHP!D40)</f>
        <v>P1_01 Grundfragen der Heilpädagogik</v>
      </c>
      <c r="H40" s="271" t="str">
        <f>Angebotsplan!H34</f>
        <v>P3_01</v>
      </c>
      <c r="I40" t="str">
        <f>Angebotsplan!I34</f>
        <v>Inklusive Didaktik unter heilpädagogischer Perspektive. Lernen und Partizipation in Sprache und Mathematik</v>
      </c>
      <c r="J40" t="str">
        <f>CONCATENATE(H40," ",I40)</f>
        <v>P3_01 Inklusive Didaktik unter heilpädagogischer Perspektive. Lernen und Partizipation in Sprache und Mathematik</v>
      </c>
      <c r="K40" t="str">
        <f>IF(OR(PlanerSHP!$C$8=AngebotSHP!J40,PlanerSHP!$C$9=AngebotSHP!J40,PlanerSHP!$C$10=AngebotSHP!J40,PlanerSHP!$C$11=AngebotSHP!J40,PlanerSHP!$C$14=AngebotSHP!J40,PlanerSHP!$C$15=AngebotSHP!J40,PlanerSHP!$C$16=AngebotSHP!J40,PlanerSHP!$C$17=AngebotSHP!J40,PlanerSHP!$C$20=AngebotSHP!J40,PlanerSHP!$C$21=AngebotSHP!J40,PlanerSHP!$C$22=AngebotSHP!J40,PlanerSHP!$C$23=AngebotSHP!J40,PlanerSHP!$C$26=AngebotSHP!J40,PlanerSHP!$C$27=AngebotSHP!J40,PlanerSHP!$C$28=AngebotSHP!J40,PlanerSHP!$C$29=AngebotSHP!J40,PlanerSHP!$C$32=AngebotSHP!J40,PlanerSHP!$C$33=AngebotSHP!J40,PlanerSHP!$C$34=AngebotSHP!J40,PlanerSHP!$C$35=AngebotSHP!J40,PlanerSHP!$C$38=AngebotSHP!J40,PlanerSHP!$C$39=AngebotSHP!J40,PlanerSHP!$C$40=AngebotSHP!J40,PlanerSHP!$C$41=AngebotSHP!J40,PlanerSHP!$C$44=AngebotSHP!J40,PlanerSHP!$C$45=AngebotSHP!J40,PlanerSHP!$C$46=AngebotSHP!J40,PlanerSHP!$C$47=AngebotSHP!J40,PlanerSHP!$C$50=AngebotSHP!J40,PlanerSHP!$C$51=AngebotSHP!J40,PlanerSHP!$C$52=AngebotSHP!J40,PlanerSHP!$C$53=AngebotSHP!J40,PlanerSHP!$D$8=AngebotSHP!J40,PlanerSHP!$D$9=AngebotSHP!J40,PlanerSHP!$D$10=AngebotSHP!J40,PlanerSHP!$D$11=AngebotSHP!J40,PlanerSHP!$D$14=AngebotSHP!J40,PlanerSHP!$D$15=AngebotSHP!J40,PlanerSHP!$D$16=AngebotSHP!J40,PlanerSHP!$D$17=AngebotSHP!J40,PlanerSHP!$D$20=AngebotSHP!J40,PlanerSHP!$D$21=AngebotSHP!J40,PlanerSHP!$D$22=AngebotSHP!J40,PlanerSHP!$D$23=AngebotSHP!J40,PlanerSHP!$D$26=AngebotSHP!J40,PlanerSHP!$D$27=AngebotSHP!J40,PlanerSHP!$D$28=AngebotSHP!J40,PlanerSHP!$D$29=AngebotSHP!J40,PlanerSHP!$D$32=AngebotSHP!J40,PlanerSHP!$D$33=AngebotSHP!J40,PlanerSHP!$D$34=AngebotSHP!J40,PlanerSHP!$D$35=AngebotSHP!J40,PlanerSHP!$D$38=AngebotSHP!J40,PlanerSHP!$D$39=AngebotSHP!J40,PlanerSHP!$D$40=AngebotSHP!J40,PlanerSHP!$D$41=AngebotSHP!J40,PlanerSHP!$D$44=AngebotSHP!J40,PlanerSHP!$D$45=AngebotSHP!J40,PlanerSHP!$D$46=AngebotSHP!J40,PlanerSHP!$D$47=AngebotSHP!J40,PlanerSHP!$D$50=AngebotSHP!J40,PlanerSHP!$D$51=AngebotSHP!J40,PlanerSHP!$D$52=AngebotSHP!J40,PlanerSHP!$D$53=AngebotSHP!J40,PlanerSHP!$F$8=AngebotSHP!J40,PlanerSHP!$F$9=AngebotSHP!J40,PlanerSHP!$F$10=AngebotSHP!J40,PlanerSHP!$F$11=AngebotSHP!J40,PlanerSHP!$F$14=AngebotSHP!J40,PlanerSHP!$F$15=AngebotSHP!J40,PlanerSHP!$F$16=AngebotSHP!J40,PlanerSHP!$F$17=AngebotSHP!J40,PlanerSHP!$F$20=AngebotSHP!J40,PlanerSHP!$F$21=AngebotSHP!J40,PlanerSHP!$F$22=AngebotSHP!J40,PlanerSHP!$F$23=AngebotSHP!J40,PlanerSHP!$F$26=AngebotSHP!J40,PlanerSHP!$F$27=AngebotSHP!J40,PlanerSHP!$F$28=AngebotSHP!J40,PlanerSHP!$F$29=AngebotSHP!J40,PlanerSHP!$F$32=AngebotSHP!J40,PlanerSHP!$F$33=AngebotSHP!J40,PlanerSHP!$F$34=AngebotSHP!J40,PlanerSHP!$F$35=AngebotSHP!J40,PlanerSHP!$F$38=AngebotSHP!J40,PlanerSHP!$F$39=AngebotSHP!J40,PlanerSHP!$F$40=AngebotSHP!J40,PlanerSHP!$F$41=AngebotSHP!J40,PlanerSHP!$F$44=AngebotSHP!J40,PlanerSHP!$F$45=AngebotSHP!J40,PlanerSHP!$F$46=AngebotSHP!J40,PlanerSHP!$F$47=AngebotSHP!J40,PlanerSHP!$F$50=AngebotSHP!J40,PlanerSHP!$F$51=AngebotSHP!J40,PlanerSHP!$F$52=AngebotSHP!J40,PlanerSHP!$F$53=AngebotSHP!J40,PlanerSHP!$G$8=AngebotSHP!J40,PlanerSHP!$G$9=AngebotSHP!J40,PlanerSHP!$G$10=AngebotSHP!J40,PlanerSHP!$G$11=AngebotSHP!J40,PlanerSHP!$G$14=AngebotSHP!J40,PlanerSHP!$G$15=AngebotSHP!J40,PlanerSHP!$G$16=AngebotSHP!J40,PlanerSHP!$G$17=AngebotSHP!J40,PlanerSHP!$G$20=AngebotSHP!J40,PlanerSHP!$G$21=AngebotSHP!J40,PlanerSHP!$G$22=AngebotSHP!J40,PlanerSHP!$G$23=AngebotSHP!J40,PlanerSHP!$G$26=AngebotSHP!J40,PlanerSHP!$G$27=AngebotSHP!J40,PlanerSHP!$G$28=AngebotSHP!J40,PlanerSHP!$G$29=AngebotSHP!J40,PlanerSHP!$G$32=AngebotSHP!J40,PlanerSHP!$G$33=AngebotSHP!J40,PlanerSHP!$G$34=AngebotSHP!J40,PlanerSHP!$G$35=AngebotSHP!J40,PlanerSHP!$G$38=AngebotSHP!J40,PlanerSHP!$G$39=AngebotSHP!J40,PlanerSHP!$G$40=AngebotSHP!J40,PlanerSHP!$G$41=AngebotSHP!J40,PlanerSHP!$G$44=AngebotSHP!J40,PlanerSHP!$G$45=AngebotSHP!J40,PlanerSHP!$G$46=AngebotSHP!J40,PlanerSHP!$G$47=AngebotSHP!J40,PlanerSHP!$G$50=AngebotSHP!J40,PlanerSHP!$G$51=AngebotSHP!J40,PlanerSHP!$G$52=AngebotSHP!J40,PlanerSHP!$G$53=AngebotSHP!J40),"---'Bitte wählen' wählen!---",AngebotSHP!J40)</f>
        <v>P3_01 Inklusive Didaktik unter heilpädagogischer Perspektive. Lernen und Partizipation in Sprache und Mathematik</v>
      </c>
      <c r="N40" s="271" t="str">
        <f>Angebotsplan!N34</f>
        <v>P1_01</v>
      </c>
      <c r="O40" t="str">
        <f>Angebotsplan!O34</f>
        <v>Grundfragen der Heilpädagogik</v>
      </c>
      <c r="P40" t="str">
        <f t="shared" ref="P40:P45" si="11">CONCATENATE(N40," ",O40)</f>
        <v>P1_01 Grundfragen der Heilpädagogik</v>
      </c>
      <c r="Q40" t="str">
        <f>IF(OR(PlanerSHP!$C$8=AngebotSHP!P40,PlanerSHP!$C$9=AngebotSHP!P40,PlanerSHP!$C$10=AngebotSHP!P40,PlanerSHP!$C$11=AngebotSHP!P40,PlanerSHP!$C$14=AngebotSHP!P40,PlanerSHP!$C$15=AngebotSHP!P40,PlanerSHP!$C$16=AngebotSHP!P40,PlanerSHP!$C$17=AngebotSHP!P40,PlanerSHP!$C$20=AngebotSHP!P40,PlanerSHP!$C$21=AngebotSHP!P40,PlanerSHP!$C$22=AngebotSHP!P40,PlanerSHP!$C$23=AngebotSHP!P40,PlanerSHP!$C$26=AngebotSHP!P40,PlanerSHP!$C$27=AngebotSHP!P40,PlanerSHP!$C$28=AngebotSHP!P40,PlanerSHP!$C$29=AngebotSHP!P40,PlanerSHP!$C$32=AngebotSHP!P40,PlanerSHP!$C$33=AngebotSHP!P40,PlanerSHP!$C$34=AngebotSHP!P40,PlanerSHP!$C$35=AngebotSHP!P40,PlanerSHP!$C$38=AngebotSHP!P40,PlanerSHP!$C$39=AngebotSHP!P40,PlanerSHP!$C$40=AngebotSHP!P40,PlanerSHP!$C$41=AngebotSHP!P40,PlanerSHP!$C$44=AngebotSHP!P40,PlanerSHP!$C$45=AngebotSHP!P40,PlanerSHP!$C$46=AngebotSHP!P40,PlanerSHP!$C$47=AngebotSHP!P40,PlanerSHP!$C$50=AngebotSHP!P40,PlanerSHP!$C$51=AngebotSHP!P40,PlanerSHP!$C$52=AngebotSHP!P40,PlanerSHP!$C$53=AngebotSHP!P40,PlanerSHP!$D$8=AngebotSHP!P40,PlanerSHP!$D$9=AngebotSHP!P40,PlanerSHP!$D$10=AngebotSHP!P40,PlanerSHP!$D$11=AngebotSHP!P40,PlanerSHP!$D$14=AngebotSHP!P40,PlanerSHP!$D$15=AngebotSHP!P40,PlanerSHP!$D$16=AngebotSHP!P40,PlanerSHP!$D$17=AngebotSHP!P40,PlanerSHP!$D$20=AngebotSHP!P40,PlanerSHP!$D$21=AngebotSHP!P40,PlanerSHP!$D$22=AngebotSHP!P40,PlanerSHP!$D$23=AngebotSHP!P40,PlanerSHP!$D$26=AngebotSHP!P40,PlanerSHP!$D$27=AngebotSHP!P40,PlanerSHP!$D$28=AngebotSHP!P40,PlanerSHP!$D$29=AngebotSHP!P40,PlanerSHP!$D$32=AngebotSHP!P40,PlanerSHP!$D$33=AngebotSHP!P40,PlanerSHP!$D$34=AngebotSHP!P40,PlanerSHP!$D$35=AngebotSHP!P40,PlanerSHP!$D$38=AngebotSHP!P40,PlanerSHP!$D$39=AngebotSHP!P40,PlanerSHP!$D$40=AngebotSHP!P40,PlanerSHP!$D$41=AngebotSHP!P40,PlanerSHP!$D$44=AngebotSHP!P40,PlanerSHP!$D$45=AngebotSHP!P40,PlanerSHP!$D$46=AngebotSHP!P40,PlanerSHP!$D$47=AngebotSHP!P40,PlanerSHP!$D$50=AngebotSHP!P40,PlanerSHP!$D$51=AngebotSHP!P40,PlanerSHP!$D$52=AngebotSHP!P40,PlanerSHP!$D$53=AngebotSHP!P40,PlanerSHP!$F$8=AngebotSHP!P40,PlanerSHP!$F$9=AngebotSHP!P40,PlanerSHP!$F$10=AngebotSHP!P40,PlanerSHP!$F$11=AngebotSHP!P40,PlanerSHP!$F$14=AngebotSHP!P40,PlanerSHP!$F$15=AngebotSHP!P40,PlanerSHP!$F$16=AngebotSHP!P40,PlanerSHP!$F$17=AngebotSHP!P40,PlanerSHP!$F$20=AngebotSHP!P40,PlanerSHP!$F$21=AngebotSHP!P40,PlanerSHP!$F$22=AngebotSHP!P40,PlanerSHP!$F$23=AngebotSHP!P40,PlanerSHP!$F$26=AngebotSHP!P40,PlanerSHP!$F$27=AngebotSHP!P40,PlanerSHP!$F$28=AngebotSHP!P40,PlanerSHP!$F$29=AngebotSHP!P40,PlanerSHP!$F$32=AngebotSHP!P40,PlanerSHP!$F$33=AngebotSHP!P40,PlanerSHP!$F$34=AngebotSHP!P40,PlanerSHP!$F$35=AngebotSHP!P40,PlanerSHP!$F$38=AngebotSHP!P40,PlanerSHP!$F$39=AngebotSHP!P40,PlanerSHP!$F$40=AngebotSHP!P40,PlanerSHP!$F$41=AngebotSHP!P40,PlanerSHP!$F$44=AngebotSHP!P40,PlanerSHP!$F$45=AngebotSHP!P40,PlanerSHP!$F$46=AngebotSHP!P40,PlanerSHP!$F$47=AngebotSHP!P40,PlanerSHP!$F$50=AngebotSHP!P40,PlanerSHP!$F$51=AngebotSHP!P40,PlanerSHP!$F$52=AngebotSHP!P40,PlanerSHP!$F$53=AngebotSHP!P40,PlanerSHP!$G$8=AngebotSHP!P40,PlanerSHP!$G$9=AngebotSHP!P40,PlanerSHP!$G$10=AngebotSHP!P40,PlanerSHP!$G$11=AngebotSHP!P40,PlanerSHP!$G$14=AngebotSHP!P40,PlanerSHP!$G$15=AngebotSHP!P40,PlanerSHP!$G$16=AngebotSHP!P40,PlanerSHP!$G$17=AngebotSHP!P40,PlanerSHP!$G$20=AngebotSHP!P40,PlanerSHP!$G$21=AngebotSHP!P40,PlanerSHP!$G$22=AngebotSHP!P40,PlanerSHP!$G$23=AngebotSHP!P40,PlanerSHP!$G$26=AngebotSHP!P40,PlanerSHP!$G$27=AngebotSHP!P40,PlanerSHP!$G$28=AngebotSHP!P40,PlanerSHP!$G$29=AngebotSHP!P40,PlanerSHP!$G$32=AngebotSHP!P40,PlanerSHP!$G$33=AngebotSHP!P40,PlanerSHP!$G$34=AngebotSHP!P40,PlanerSHP!$G$35=AngebotSHP!P40,PlanerSHP!$G$38=AngebotSHP!P40,PlanerSHP!$G$39=AngebotSHP!P40,PlanerSHP!$G$40=AngebotSHP!P40,PlanerSHP!$G$41=AngebotSHP!P40,PlanerSHP!$G$44=AngebotSHP!P40,PlanerSHP!$G$45=AngebotSHP!P40,PlanerSHP!$G$46=AngebotSHP!P40,PlanerSHP!$G$47=AngebotSHP!P40,PlanerSHP!$G$50=AngebotSHP!P40,PlanerSHP!$G$51=AngebotSHP!P40,PlanerSHP!$G$52=AngebotSHP!P40,PlanerSHP!$G$53=AngebotSHP!P40),"---'Bitte wählen' wählen!---",AngebotSHP!P40)</f>
        <v>P1_01 Grundfragen der Heilpädagogik</v>
      </c>
      <c r="T40" s="271" t="str">
        <f>Angebotsplan!T34</f>
        <v>P3_01</v>
      </c>
      <c r="U40" t="str">
        <f>Angebotsplan!U34</f>
        <v>Inklusive Didaktik unter heilpädagogischer Perspektive. Lernen und Partizipation in Sprache und Mathematik</v>
      </c>
      <c r="V40" t="str">
        <f>CONCATENATE(T40," ",U40)</f>
        <v>P3_01 Inklusive Didaktik unter heilpädagogischer Perspektive. Lernen und Partizipation in Sprache und Mathematik</v>
      </c>
      <c r="W40" t="str">
        <f>IF(OR(PlanerSHP!$C$8=AngebotSHP!V40,PlanerSHP!$C$9=AngebotSHP!V40,PlanerSHP!$C$10=AngebotSHP!V40,PlanerSHP!$C$11=AngebotSHP!V40,PlanerSHP!$C$14=AngebotSHP!V40,PlanerSHP!$C$15=AngebotSHP!V40,PlanerSHP!$C$16=AngebotSHP!V40,PlanerSHP!$C$17=AngebotSHP!V40,PlanerSHP!$C$20=AngebotSHP!V40,PlanerSHP!$C$21=AngebotSHP!V40,PlanerSHP!$C$22=AngebotSHP!V40,PlanerSHP!$C$23=AngebotSHP!V40,PlanerSHP!$C$26=AngebotSHP!V40,PlanerSHP!$C$27=AngebotSHP!V40,PlanerSHP!$C$28=AngebotSHP!V40,PlanerSHP!$C$29=AngebotSHP!V40,PlanerSHP!$C$32=AngebotSHP!V40,PlanerSHP!$C$33=AngebotSHP!V40,PlanerSHP!$C$34=AngebotSHP!V40,PlanerSHP!$C$35=AngebotSHP!V40,PlanerSHP!$C$38=AngebotSHP!V40,PlanerSHP!$C$39=AngebotSHP!V40,PlanerSHP!$C$40=AngebotSHP!V40,PlanerSHP!$C$41=AngebotSHP!V40,PlanerSHP!$C$44=AngebotSHP!V40,PlanerSHP!$C$45=AngebotSHP!V40,PlanerSHP!$C$46=AngebotSHP!V40,PlanerSHP!$C$47=AngebotSHP!V40,PlanerSHP!$C$50=AngebotSHP!V40,PlanerSHP!$C$51=AngebotSHP!V40,PlanerSHP!$C$52=AngebotSHP!V40,PlanerSHP!$C$53=AngebotSHP!V40,PlanerSHP!$D$8=AngebotSHP!V40,PlanerSHP!$D$9=AngebotSHP!V40,PlanerSHP!$D$10=AngebotSHP!V40,PlanerSHP!$D$11=AngebotSHP!V40,PlanerSHP!$D$14=AngebotSHP!V40,PlanerSHP!$D$15=AngebotSHP!V40,PlanerSHP!$D$16=AngebotSHP!V40,PlanerSHP!$D$17=AngebotSHP!V40,PlanerSHP!$D$20=AngebotSHP!V40,PlanerSHP!$D$21=AngebotSHP!V40,PlanerSHP!$D$22=AngebotSHP!V40,PlanerSHP!$D$23=AngebotSHP!V40,PlanerSHP!$D$26=AngebotSHP!V40,PlanerSHP!$D$27=AngebotSHP!V40,PlanerSHP!$D$28=AngebotSHP!V40,PlanerSHP!$D$29=AngebotSHP!V40,PlanerSHP!$D$32=AngebotSHP!V40,PlanerSHP!$D$33=AngebotSHP!V40,PlanerSHP!$D$34=AngebotSHP!V40,PlanerSHP!$D$35=AngebotSHP!V40,PlanerSHP!$D$38=AngebotSHP!V40,PlanerSHP!$D$39=AngebotSHP!V40,PlanerSHP!$D$40=AngebotSHP!V40,PlanerSHP!$D$41=AngebotSHP!V40,PlanerSHP!$D$44=AngebotSHP!V40,PlanerSHP!$D$45=AngebotSHP!V40,PlanerSHP!$D$46=AngebotSHP!V40,PlanerSHP!$D$47=AngebotSHP!V40,PlanerSHP!$D$50=AngebotSHP!V40,PlanerSHP!$D$51=AngebotSHP!V40,PlanerSHP!$D$52=AngebotSHP!V40,PlanerSHP!$D$53=AngebotSHP!V40,PlanerSHP!$F$8=AngebotSHP!V40,PlanerSHP!$F$9=AngebotSHP!V40,PlanerSHP!$F$10=AngebotSHP!V40,PlanerSHP!$F$11=AngebotSHP!V40,PlanerSHP!$F$14=AngebotSHP!V40,PlanerSHP!$F$15=AngebotSHP!V40,PlanerSHP!$F$16=AngebotSHP!V40,PlanerSHP!$F$17=AngebotSHP!V40,PlanerSHP!$F$20=AngebotSHP!V40,PlanerSHP!$F$21=AngebotSHP!V40,PlanerSHP!$F$22=AngebotSHP!V40,PlanerSHP!$F$23=AngebotSHP!V40,PlanerSHP!$F$26=AngebotSHP!V40,PlanerSHP!$F$27=AngebotSHP!V40,PlanerSHP!$F$28=AngebotSHP!V40,PlanerSHP!$F$29=AngebotSHP!V40,PlanerSHP!$F$32=AngebotSHP!V40,PlanerSHP!$F$33=AngebotSHP!V40,PlanerSHP!$F$34=AngebotSHP!V40,PlanerSHP!$F$35=AngebotSHP!V40,PlanerSHP!$F$38=AngebotSHP!V40,PlanerSHP!$F$39=AngebotSHP!V40,PlanerSHP!$F$40=AngebotSHP!V40,PlanerSHP!$F$41=AngebotSHP!V40,PlanerSHP!$F$44=AngebotSHP!V40,PlanerSHP!$F$45=AngebotSHP!V40,PlanerSHP!$F$46=AngebotSHP!V40,PlanerSHP!$F$47=AngebotSHP!V40,PlanerSHP!$F$50=AngebotSHP!V40,PlanerSHP!$F$51=AngebotSHP!V40,PlanerSHP!$F$52=AngebotSHP!V40,PlanerSHP!$F$53=AngebotSHP!V40,PlanerSHP!$G$8=AngebotSHP!V40,PlanerSHP!$G$9=AngebotSHP!V40,PlanerSHP!$G$10=AngebotSHP!V40,PlanerSHP!$G$11=AngebotSHP!V40,PlanerSHP!$G$14=AngebotSHP!V40,PlanerSHP!$G$15=AngebotSHP!V40,PlanerSHP!$G$16=AngebotSHP!V40,PlanerSHP!$G$17=AngebotSHP!V40,PlanerSHP!$G$20=AngebotSHP!V40,PlanerSHP!$G$21=AngebotSHP!V40,PlanerSHP!$G$22=AngebotSHP!V40,PlanerSHP!$G$23=AngebotSHP!V40,PlanerSHP!$G$26=AngebotSHP!V40,PlanerSHP!$G$27=AngebotSHP!V40,PlanerSHP!$G$28=AngebotSHP!V40,PlanerSHP!$G$29=AngebotSHP!V40,PlanerSHP!$G$32=AngebotSHP!V40,PlanerSHP!$G$33=AngebotSHP!V40,PlanerSHP!$G$34=AngebotSHP!V40,PlanerSHP!$G$35=AngebotSHP!V40,PlanerSHP!$G$38=AngebotSHP!V40,PlanerSHP!$G$39=AngebotSHP!V40,PlanerSHP!$G$40=AngebotSHP!V40,PlanerSHP!$G$41=AngebotSHP!V40,PlanerSHP!$G$44=AngebotSHP!V40,PlanerSHP!$G$45=AngebotSHP!V40,PlanerSHP!$G$46=AngebotSHP!V40,PlanerSHP!$G$47=AngebotSHP!V40,PlanerSHP!$G$50=AngebotSHP!V40,PlanerSHP!$G$51=AngebotSHP!V40,PlanerSHP!$G$52=AngebotSHP!V40,PlanerSHP!$G$53=AngebotSHP!V40),"---'Bitte wählen' wählen!---",AngebotSHP!V40)</f>
        <v>P3_01 Inklusive Didaktik unter heilpädagogischer Perspektive. Lernen und Partizipation in Sprache und Mathematik</v>
      </c>
    </row>
    <row r="41" spans="1:23" x14ac:dyDescent="0.35">
      <c r="A41" s="358">
        <f>Angebotsplan!A35</f>
        <v>0</v>
      </c>
      <c r="B41" s="271" t="str">
        <f>Angebotsplan!B5</f>
        <v>WP2_01.1</v>
      </c>
      <c r="C41" t="str">
        <f>Angebotsplan!C5</f>
        <v>Heilpädagogik im Bereich Lernen. Lernschwierigkeiten</v>
      </c>
      <c r="D41" t="str">
        <f>CONCATENATE(B41," ",C41)</f>
        <v>WP2_01.1 Heilpädagogik im Bereich Lernen. Lernschwierigkeiten</v>
      </c>
      <c r="E41" t="str">
        <f>IF(OR(PlanerSHP!$C$8=AngebotSHP!D41,PlanerSHP!$C$9=AngebotSHP!D41,PlanerSHP!$C$10=AngebotSHP!D41,PlanerSHP!$C$11=AngebotSHP!D41,PlanerSHP!$C$14=AngebotSHP!D41,PlanerSHP!$C$15=AngebotSHP!D41,PlanerSHP!$C$16=AngebotSHP!D41,PlanerSHP!$C$17=AngebotSHP!D41,PlanerSHP!$C$20=AngebotSHP!D41,PlanerSHP!$C$21=AngebotSHP!D41,PlanerSHP!$C$22=AngebotSHP!D41,PlanerSHP!$C$23=AngebotSHP!D41,PlanerSHP!$C$26=AngebotSHP!D41,PlanerSHP!$C$27=AngebotSHP!D41,PlanerSHP!$C$28=AngebotSHP!D41,PlanerSHP!$C$29=AngebotSHP!D41,PlanerSHP!$C$32=AngebotSHP!D41,PlanerSHP!$C$33=AngebotSHP!D41,PlanerSHP!$C$34=AngebotSHP!D41,PlanerSHP!$C$35=AngebotSHP!D41,PlanerSHP!$C$38=AngebotSHP!D41,PlanerSHP!$C$39=AngebotSHP!D41,PlanerSHP!$C$40=AngebotSHP!D41,PlanerSHP!$C$41=AngebotSHP!D41,PlanerSHP!$C$44=AngebotSHP!D41,PlanerSHP!$C$45=AngebotSHP!D41,PlanerSHP!$C$46=AngebotSHP!D41,PlanerSHP!$C$47=AngebotSHP!D41,PlanerSHP!$C$50=AngebotSHP!D41,PlanerSHP!$C$51=AngebotSHP!D41,PlanerSHP!$C$52=AngebotSHP!D41,PlanerSHP!$C$53=AngebotSHP!D41,PlanerSHP!$D$8=AngebotSHP!D41,PlanerSHP!$D$9=AngebotSHP!D41,PlanerSHP!$D$10=AngebotSHP!D41,PlanerSHP!$D$11=AngebotSHP!D41,PlanerSHP!$D$14=AngebotSHP!D41,PlanerSHP!$D$15=AngebotSHP!D41,PlanerSHP!$D$16=AngebotSHP!D41,PlanerSHP!$D$17=AngebotSHP!D41,PlanerSHP!$D$20=AngebotSHP!D41,PlanerSHP!$D$21=AngebotSHP!D41,PlanerSHP!$D$22=AngebotSHP!D41,PlanerSHP!$D$23=AngebotSHP!D41,PlanerSHP!$D$26=AngebotSHP!D41,PlanerSHP!$D$27=AngebotSHP!D41,PlanerSHP!$D$28=AngebotSHP!D41,PlanerSHP!$D$29=AngebotSHP!D41,PlanerSHP!$D$32=AngebotSHP!D41,PlanerSHP!$D$33=AngebotSHP!D41,PlanerSHP!$D$34=AngebotSHP!D41,PlanerSHP!$D$35=AngebotSHP!D41,PlanerSHP!$D$38=AngebotSHP!D41,PlanerSHP!$D$39=AngebotSHP!D41,PlanerSHP!$D$40=AngebotSHP!D41,PlanerSHP!$D$41=AngebotSHP!D41,PlanerSHP!$D$44=AngebotSHP!D41,PlanerSHP!$D$45=AngebotSHP!D41,PlanerSHP!$D$46=AngebotSHP!D41,PlanerSHP!$D$47=AngebotSHP!D41,PlanerSHP!$D$50=AngebotSHP!D41,PlanerSHP!$D$51=AngebotSHP!D41,PlanerSHP!$D$52=AngebotSHP!D41,PlanerSHP!$D$53=AngebotSHP!D41,PlanerSHP!$F$8=AngebotSHP!D41,PlanerSHP!$F$9=AngebotSHP!D41,PlanerSHP!$F$10=AngebotSHP!D41,PlanerSHP!$F$11=AngebotSHP!D41,PlanerSHP!$F$14=AngebotSHP!D41,PlanerSHP!$F$15=AngebotSHP!D41,PlanerSHP!$F$16=AngebotSHP!D41,PlanerSHP!$F$17=AngebotSHP!D41,PlanerSHP!$F$20=AngebotSHP!D41,PlanerSHP!$F$21=AngebotSHP!D41,PlanerSHP!$F$22=AngebotSHP!D41,PlanerSHP!$F$23=AngebotSHP!D41,PlanerSHP!$F$26=AngebotSHP!D41,PlanerSHP!$F$27=AngebotSHP!D41,PlanerSHP!$F$28=AngebotSHP!D41,PlanerSHP!$F$29=AngebotSHP!D41,PlanerSHP!$F$32=AngebotSHP!D41,PlanerSHP!$F$33=AngebotSHP!D41,PlanerSHP!$F$34=AngebotSHP!D41,PlanerSHP!$F$35=AngebotSHP!D41,PlanerSHP!$F$38=AngebotSHP!D41,PlanerSHP!$F$39=AngebotSHP!D41,PlanerSHP!$F$40=AngebotSHP!D41,PlanerSHP!$F$41=AngebotSHP!D41,PlanerSHP!$F$44=AngebotSHP!D41,PlanerSHP!$F$45=AngebotSHP!D41,PlanerSHP!$F$46=AngebotSHP!D41,PlanerSHP!$F$47=AngebotSHP!D41,PlanerSHP!$F$50=AngebotSHP!D41,PlanerSHP!$F$51=AngebotSHP!D41,PlanerSHP!$F$52=AngebotSHP!D41,PlanerSHP!$F$53=AngebotSHP!D41,PlanerSHP!$G$8=AngebotSHP!D41,PlanerSHP!$G$9=AngebotSHP!D41,PlanerSHP!$G$10=AngebotSHP!D41,PlanerSHP!$G$11=AngebotSHP!D41,PlanerSHP!$G$14=AngebotSHP!D41,PlanerSHP!$G$15=AngebotSHP!D41,PlanerSHP!$G$16=AngebotSHP!D41,PlanerSHP!$G$17=AngebotSHP!D41,PlanerSHP!$G$20=AngebotSHP!D41,PlanerSHP!$G$21=AngebotSHP!D41,PlanerSHP!$G$22=AngebotSHP!D41,PlanerSHP!$G$23=AngebotSHP!D41,PlanerSHP!$G$26=AngebotSHP!D41,PlanerSHP!$G$27=AngebotSHP!D41,PlanerSHP!$G$28=AngebotSHP!D41,PlanerSHP!$G$29=AngebotSHP!D41,PlanerSHP!$G$32=AngebotSHP!D41,PlanerSHP!$G$33=AngebotSHP!D41,PlanerSHP!$G$34=AngebotSHP!D41,PlanerSHP!$G$35=AngebotSHP!D41,PlanerSHP!$G$38=AngebotSHP!D41,PlanerSHP!$G$39=AngebotSHP!D41,PlanerSHP!$G$40=AngebotSHP!D41,PlanerSHP!$G$41=AngebotSHP!D41,PlanerSHP!$G$44=AngebotSHP!D41,PlanerSHP!$G$45=AngebotSHP!D41,PlanerSHP!$G$46=AngebotSHP!D41,PlanerSHP!$G$47=AngebotSHP!D41,PlanerSHP!$G$50=AngebotSHP!D41,PlanerSHP!$G$51=AngebotSHP!D41,PlanerSHP!$G$52=AngebotSHP!D41,PlanerSHP!$G$53=AngebotSHP!D41),"---'Bitte wählen' wählen!---",AngebotSHP!D41)</f>
        <v>WP2_01.1 Heilpädagogik im Bereich Lernen. Lernschwierigkeiten</v>
      </c>
      <c r="H41" s="271" t="str">
        <f>Angebotsplan!H14</f>
        <v>WP2_02.1</v>
      </c>
      <c r="I41" t="str">
        <f>Angebotsplan!I14</f>
        <v>Heilpädagogik im Bereich sozial-emotionale Entwicklung und Verhalten I</v>
      </c>
      <c r="J41" t="str">
        <f t="shared" ref="J41:J43" si="12">CONCATENATE(H41," ",I41)</f>
        <v>WP2_02.1 Heilpädagogik im Bereich sozial-emotionale Entwicklung und Verhalten I</v>
      </c>
      <c r="K41" t="str">
        <f>IF(OR(PlanerSHP!$C$8=AngebotSHP!J41,PlanerSHP!$C$9=AngebotSHP!J41,PlanerSHP!$C$10=AngebotSHP!J41,PlanerSHP!$C$11=AngebotSHP!J41,PlanerSHP!$C$14=AngebotSHP!J41,PlanerSHP!$C$15=AngebotSHP!J41,PlanerSHP!$C$16=AngebotSHP!J41,PlanerSHP!$C$17=AngebotSHP!J41,PlanerSHP!$C$20=AngebotSHP!J41,PlanerSHP!$C$21=AngebotSHP!J41,PlanerSHP!$C$22=AngebotSHP!J41,PlanerSHP!$C$23=AngebotSHP!J41,PlanerSHP!$C$26=AngebotSHP!J41,PlanerSHP!$C$27=AngebotSHP!J41,PlanerSHP!$C$28=AngebotSHP!J41,PlanerSHP!$C$29=AngebotSHP!J41,PlanerSHP!$C$32=AngebotSHP!J41,PlanerSHP!$C$33=AngebotSHP!J41,PlanerSHP!$C$34=AngebotSHP!J41,PlanerSHP!$C$35=AngebotSHP!J41,PlanerSHP!$C$38=AngebotSHP!J41,PlanerSHP!$C$39=AngebotSHP!J41,PlanerSHP!$C$40=AngebotSHP!J41,PlanerSHP!$C$41=AngebotSHP!J41,PlanerSHP!$C$44=AngebotSHP!J41,PlanerSHP!$C$45=AngebotSHP!J41,PlanerSHP!$C$46=AngebotSHP!J41,PlanerSHP!$C$47=AngebotSHP!J41,PlanerSHP!$C$50=AngebotSHP!J41,PlanerSHP!$C$51=AngebotSHP!J41,PlanerSHP!$C$52=AngebotSHP!J41,PlanerSHP!$C$53=AngebotSHP!J41,PlanerSHP!$D$8=AngebotSHP!J41,PlanerSHP!$D$9=AngebotSHP!J41,PlanerSHP!$D$10=AngebotSHP!J41,PlanerSHP!$D$11=AngebotSHP!J41,PlanerSHP!$D$14=AngebotSHP!J41,PlanerSHP!$D$15=AngebotSHP!J41,PlanerSHP!$D$16=AngebotSHP!J41,PlanerSHP!$D$17=AngebotSHP!J41,PlanerSHP!$D$20=AngebotSHP!J41,PlanerSHP!$D$21=AngebotSHP!J41,PlanerSHP!$D$22=AngebotSHP!J41,PlanerSHP!$D$23=AngebotSHP!J41,PlanerSHP!$D$26=AngebotSHP!J41,PlanerSHP!$D$27=AngebotSHP!J41,PlanerSHP!$D$28=AngebotSHP!J41,PlanerSHP!$D$29=AngebotSHP!J41,PlanerSHP!$D$32=AngebotSHP!J41,PlanerSHP!$D$33=AngebotSHP!J41,PlanerSHP!$D$34=AngebotSHP!J41,PlanerSHP!$D$35=AngebotSHP!J41,PlanerSHP!$D$38=AngebotSHP!J41,PlanerSHP!$D$39=AngebotSHP!J41,PlanerSHP!$D$40=AngebotSHP!J41,PlanerSHP!$D$41=AngebotSHP!J41,PlanerSHP!$D$44=AngebotSHP!J41,PlanerSHP!$D$45=AngebotSHP!J41,PlanerSHP!$D$46=AngebotSHP!J41,PlanerSHP!$D$47=AngebotSHP!J41,PlanerSHP!$D$50=AngebotSHP!J41,PlanerSHP!$D$51=AngebotSHP!J41,PlanerSHP!$D$52=AngebotSHP!J41,PlanerSHP!$D$53=AngebotSHP!J41,PlanerSHP!$F$8=AngebotSHP!J41,PlanerSHP!$F$9=AngebotSHP!J41,PlanerSHP!$F$10=AngebotSHP!J41,PlanerSHP!$F$11=AngebotSHP!J41,PlanerSHP!$F$14=AngebotSHP!J41,PlanerSHP!$F$15=AngebotSHP!J41,PlanerSHP!$F$16=AngebotSHP!J41,PlanerSHP!$F$17=AngebotSHP!J41,PlanerSHP!$F$20=AngebotSHP!J41,PlanerSHP!$F$21=AngebotSHP!J41,PlanerSHP!$F$22=AngebotSHP!J41,PlanerSHP!$F$23=AngebotSHP!J41,PlanerSHP!$F$26=AngebotSHP!J41,PlanerSHP!$F$27=AngebotSHP!J41,PlanerSHP!$F$28=AngebotSHP!J41,PlanerSHP!$F$29=AngebotSHP!J41,PlanerSHP!$F$32=AngebotSHP!J41,PlanerSHP!$F$33=AngebotSHP!J41,PlanerSHP!$F$34=AngebotSHP!J41,PlanerSHP!$F$35=AngebotSHP!J41,PlanerSHP!$F$38=AngebotSHP!J41,PlanerSHP!$F$39=AngebotSHP!J41,PlanerSHP!$F$40=AngebotSHP!J41,PlanerSHP!$F$41=AngebotSHP!J41,PlanerSHP!$F$44=AngebotSHP!J41,PlanerSHP!$F$45=AngebotSHP!J41,PlanerSHP!$F$46=AngebotSHP!J41,PlanerSHP!$F$47=AngebotSHP!J41,PlanerSHP!$F$50=AngebotSHP!J41,PlanerSHP!$F$51=AngebotSHP!J41,PlanerSHP!$F$52=AngebotSHP!J41,PlanerSHP!$F$53=AngebotSHP!J41,PlanerSHP!$G$8=AngebotSHP!J41,PlanerSHP!$G$9=AngebotSHP!J41,PlanerSHP!$G$10=AngebotSHP!J41,PlanerSHP!$G$11=AngebotSHP!J41,PlanerSHP!$G$14=AngebotSHP!J41,PlanerSHP!$G$15=AngebotSHP!J41,PlanerSHP!$G$16=AngebotSHP!J41,PlanerSHP!$G$17=AngebotSHP!J41,PlanerSHP!$G$20=AngebotSHP!J41,PlanerSHP!$G$21=AngebotSHP!J41,PlanerSHP!$G$22=AngebotSHP!J41,PlanerSHP!$G$23=AngebotSHP!J41,PlanerSHP!$G$26=AngebotSHP!J41,PlanerSHP!$G$27=AngebotSHP!J41,PlanerSHP!$G$28=AngebotSHP!J41,PlanerSHP!$G$29=AngebotSHP!J41,PlanerSHP!$G$32=AngebotSHP!J41,PlanerSHP!$G$33=AngebotSHP!J41,PlanerSHP!$G$34=AngebotSHP!J41,PlanerSHP!$G$35=AngebotSHP!J41,PlanerSHP!$G$38=AngebotSHP!J41,PlanerSHP!$G$39=AngebotSHP!J41,PlanerSHP!$G$40=AngebotSHP!J41,PlanerSHP!$G$41=AngebotSHP!J41,PlanerSHP!$G$44=AngebotSHP!J41,PlanerSHP!$G$45=AngebotSHP!J41,PlanerSHP!$G$46=AngebotSHP!J41,PlanerSHP!$G$47=AngebotSHP!J41,PlanerSHP!$G$50=AngebotSHP!J41,PlanerSHP!$G$51=AngebotSHP!J41,PlanerSHP!$G$52=AngebotSHP!J41,PlanerSHP!$G$53=AngebotSHP!J41),"---'Bitte wählen' wählen!---",AngebotSHP!J41)</f>
        <v>WP2_02.1 Heilpädagogik im Bereich sozial-emotionale Entwicklung und Verhalten I</v>
      </c>
      <c r="N41" s="271" t="str">
        <f>Angebotsplan!N14</f>
        <v>WP2_01.1</v>
      </c>
      <c r="O41" t="str">
        <f>Angebotsplan!O14</f>
        <v>Heilpädagogik im Bereich Lernen. Lernschwierigkeiten</v>
      </c>
      <c r="P41" t="str">
        <f t="shared" si="11"/>
        <v>WP2_01.1 Heilpädagogik im Bereich Lernen. Lernschwierigkeiten</v>
      </c>
      <c r="Q41" t="str">
        <f>IF(OR(PlanerSHP!$C$8=AngebotSHP!P41,PlanerSHP!$C$9=AngebotSHP!P41,PlanerSHP!$C$10=AngebotSHP!P41,PlanerSHP!$C$11=AngebotSHP!P41,PlanerSHP!$C$14=AngebotSHP!P41,PlanerSHP!$C$15=AngebotSHP!P41,PlanerSHP!$C$16=AngebotSHP!P41,PlanerSHP!$C$17=AngebotSHP!P41,PlanerSHP!$C$20=AngebotSHP!P41,PlanerSHP!$C$21=AngebotSHP!P41,PlanerSHP!$C$22=AngebotSHP!P41,PlanerSHP!$C$23=AngebotSHP!P41,PlanerSHP!$C$26=AngebotSHP!P41,PlanerSHP!$C$27=AngebotSHP!P41,PlanerSHP!$C$28=AngebotSHP!P41,PlanerSHP!$C$29=AngebotSHP!P41,PlanerSHP!$C$32=AngebotSHP!P41,PlanerSHP!$C$33=AngebotSHP!P41,PlanerSHP!$C$34=AngebotSHP!P41,PlanerSHP!$C$35=AngebotSHP!P41,PlanerSHP!$C$38=AngebotSHP!P41,PlanerSHP!$C$39=AngebotSHP!P41,PlanerSHP!$C$40=AngebotSHP!P41,PlanerSHP!$C$41=AngebotSHP!P41,PlanerSHP!$C$44=AngebotSHP!P41,PlanerSHP!$C$45=AngebotSHP!P41,PlanerSHP!$C$46=AngebotSHP!P41,PlanerSHP!$C$47=AngebotSHP!P41,PlanerSHP!$C$50=AngebotSHP!P41,PlanerSHP!$C$51=AngebotSHP!P41,PlanerSHP!$C$52=AngebotSHP!P41,PlanerSHP!$C$53=AngebotSHP!P41,PlanerSHP!$D$8=AngebotSHP!P41,PlanerSHP!$D$9=AngebotSHP!P41,PlanerSHP!$D$10=AngebotSHP!P41,PlanerSHP!$D$11=AngebotSHP!P41,PlanerSHP!$D$14=AngebotSHP!P41,PlanerSHP!$D$15=AngebotSHP!P41,PlanerSHP!$D$16=AngebotSHP!P41,PlanerSHP!$D$17=AngebotSHP!P41,PlanerSHP!$D$20=AngebotSHP!P41,PlanerSHP!$D$21=AngebotSHP!P41,PlanerSHP!$D$22=AngebotSHP!P41,PlanerSHP!$D$23=AngebotSHP!P41,PlanerSHP!$D$26=AngebotSHP!P41,PlanerSHP!$D$27=AngebotSHP!P41,PlanerSHP!$D$28=AngebotSHP!P41,PlanerSHP!$D$29=AngebotSHP!P41,PlanerSHP!$D$32=AngebotSHP!P41,PlanerSHP!$D$33=AngebotSHP!P41,PlanerSHP!$D$34=AngebotSHP!P41,PlanerSHP!$D$35=AngebotSHP!P41,PlanerSHP!$D$38=AngebotSHP!P41,PlanerSHP!$D$39=AngebotSHP!P41,PlanerSHP!$D$40=AngebotSHP!P41,PlanerSHP!$D$41=AngebotSHP!P41,PlanerSHP!$D$44=AngebotSHP!P41,PlanerSHP!$D$45=AngebotSHP!P41,PlanerSHP!$D$46=AngebotSHP!P41,PlanerSHP!$D$47=AngebotSHP!P41,PlanerSHP!$D$50=AngebotSHP!P41,PlanerSHP!$D$51=AngebotSHP!P41,PlanerSHP!$D$52=AngebotSHP!P41,PlanerSHP!$D$53=AngebotSHP!P41,PlanerSHP!$F$8=AngebotSHP!P41,PlanerSHP!$F$9=AngebotSHP!P41,PlanerSHP!$F$10=AngebotSHP!P41,PlanerSHP!$F$11=AngebotSHP!P41,PlanerSHP!$F$14=AngebotSHP!P41,PlanerSHP!$F$15=AngebotSHP!P41,PlanerSHP!$F$16=AngebotSHP!P41,PlanerSHP!$F$17=AngebotSHP!P41,PlanerSHP!$F$20=AngebotSHP!P41,PlanerSHP!$F$21=AngebotSHP!P41,PlanerSHP!$F$22=AngebotSHP!P41,PlanerSHP!$F$23=AngebotSHP!P41,PlanerSHP!$F$26=AngebotSHP!P41,PlanerSHP!$F$27=AngebotSHP!P41,PlanerSHP!$F$28=AngebotSHP!P41,PlanerSHP!$F$29=AngebotSHP!P41,PlanerSHP!$F$32=AngebotSHP!P41,PlanerSHP!$F$33=AngebotSHP!P41,PlanerSHP!$F$34=AngebotSHP!P41,PlanerSHP!$F$35=AngebotSHP!P41,PlanerSHP!$F$38=AngebotSHP!P41,PlanerSHP!$F$39=AngebotSHP!P41,PlanerSHP!$F$40=AngebotSHP!P41,PlanerSHP!$F$41=AngebotSHP!P41,PlanerSHP!$F$44=AngebotSHP!P41,PlanerSHP!$F$45=AngebotSHP!P41,PlanerSHP!$F$46=AngebotSHP!P41,PlanerSHP!$F$47=AngebotSHP!P41,PlanerSHP!$F$50=AngebotSHP!P41,PlanerSHP!$F$51=AngebotSHP!P41,PlanerSHP!$F$52=AngebotSHP!P41,PlanerSHP!$F$53=AngebotSHP!P41,PlanerSHP!$G$8=AngebotSHP!P41,PlanerSHP!$G$9=AngebotSHP!P41,PlanerSHP!$G$10=AngebotSHP!P41,PlanerSHP!$G$11=AngebotSHP!P41,PlanerSHP!$G$14=AngebotSHP!P41,PlanerSHP!$G$15=AngebotSHP!P41,PlanerSHP!$G$16=AngebotSHP!P41,PlanerSHP!$G$17=AngebotSHP!P41,PlanerSHP!$G$20=AngebotSHP!P41,PlanerSHP!$G$21=AngebotSHP!P41,PlanerSHP!$G$22=AngebotSHP!P41,PlanerSHP!$G$23=AngebotSHP!P41,PlanerSHP!$G$26=AngebotSHP!P41,PlanerSHP!$G$27=AngebotSHP!P41,PlanerSHP!$G$28=AngebotSHP!P41,PlanerSHP!$G$29=AngebotSHP!P41,PlanerSHP!$G$32=AngebotSHP!P41,PlanerSHP!$G$33=AngebotSHP!P41,PlanerSHP!$G$34=AngebotSHP!P41,PlanerSHP!$G$35=AngebotSHP!P41,PlanerSHP!$G$38=AngebotSHP!P41,PlanerSHP!$G$39=AngebotSHP!P41,PlanerSHP!$G$40=AngebotSHP!P41,PlanerSHP!$G$41=AngebotSHP!P41,PlanerSHP!$G$44=AngebotSHP!P41,PlanerSHP!$G$45=AngebotSHP!P41,PlanerSHP!$G$46=AngebotSHP!P41,PlanerSHP!$G$47=AngebotSHP!P41,PlanerSHP!$G$50=AngebotSHP!P41,PlanerSHP!$G$51=AngebotSHP!P41,PlanerSHP!$G$52=AngebotSHP!P41,PlanerSHP!$G$53=AngebotSHP!P41),"---'Bitte wählen' wählen!---",AngebotSHP!P41)</f>
        <v>WP2_01.1 Heilpädagogik im Bereich Lernen. Lernschwierigkeiten</v>
      </c>
      <c r="T41" s="271" t="str">
        <f>Angebotsplan!T14</f>
        <v>WP2_02.1</v>
      </c>
      <c r="U41" t="str">
        <f>Angebotsplan!U14</f>
        <v>Heilpädagogik im Bereich sozial-emotionale Entwicklung und Verhalten I</v>
      </c>
      <c r="V41" t="str">
        <f t="shared" ref="V41:V43" si="13">CONCATENATE(T41," ",U41)</f>
        <v>WP2_02.1 Heilpädagogik im Bereich sozial-emotionale Entwicklung und Verhalten I</v>
      </c>
      <c r="W41" t="str">
        <f>IF(OR(PlanerSHP!$C$8=AngebotSHP!V41,PlanerSHP!$C$9=AngebotSHP!V41,PlanerSHP!$C$10=AngebotSHP!V41,PlanerSHP!$C$11=AngebotSHP!V41,PlanerSHP!$C$14=AngebotSHP!V41,PlanerSHP!$C$15=AngebotSHP!V41,PlanerSHP!$C$16=AngebotSHP!V41,PlanerSHP!$C$17=AngebotSHP!V41,PlanerSHP!$C$20=AngebotSHP!V41,PlanerSHP!$C$21=AngebotSHP!V41,PlanerSHP!$C$22=AngebotSHP!V41,PlanerSHP!$C$23=AngebotSHP!V41,PlanerSHP!$C$26=AngebotSHP!V41,PlanerSHP!$C$27=AngebotSHP!V41,PlanerSHP!$C$28=AngebotSHP!V41,PlanerSHP!$C$29=AngebotSHP!V41,PlanerSHP!$C$32=AngebotSHP!V41,PlanerSHP!$C$33=AngebotSHP!V41,PlanerSHP!$C$34=AngebotSHP!V41,PlanerSHP!$C$35=AngebotSHP!V41,PlanerSHP!$C$38=AngebotSHP!V41,PlanerSHP!$C$39=AngebotSHP!V41,PlanerSHP!$C$40=AngebotSHP!V41,PlanerSHP!$C$41=AngebotSHP!V41,PlanerSHP!$C$44=AngebotSHP!V41,PlanerSHP!$C$45=AngebotSHP!V41,PlanerSHP!$C$46=AngebotSHP!V41,PlanerSHP!$C$47=AngebotSHP!V41,PlanerSHP!$C$50=AngebotSHP!V41,PlanerSHP!$C$51=AngebotSHP!V41,PlanerSHP!$C$52=AngebotSHP!V41,PlanerSHP!$C$53=AngebotSHP!V41,PlanerSHP!$D$8=AngebotSHP!V41,PlanerSHP!$D$9=AngebotSHP!V41,PlanerSHP!$D$10=AngebotSHP!V41,PlanerSHP!$D$11=AngebotSHP!V41,PlanerSHP!$D$14=AngebotSHP!V41,PlanerSHP!$D$15=AngebotSHP!V41,PlanerSHP!$D$16=AngebotSHP!V41,PlanerSHP!$D$17=AngebotSHP!V41,PlanerSHP!$D$20=AngebotSHP!V41,PlanerSHP!$D$21=AngebotSHP!V41,PlanerSHP!$D$22=AngebotSHP!V41,PlanerSHP!$D$23=AngebotSHP!V41,PlanerSHP!$D$26=AngebotSHP!V41,PlanerSHP!$D$27=AngebotSHP!V41,PlanerSHP!$D$28=AngebotSHP!V41,PlanerSHP!$D$29=AngebotSHP!V41,PlanerSHP!$D$32=AngebotSHP!V41,PlanerSHP!$D$33=AngebotSHP!V41,PlanerSHP!$D$34=AngebotSHP!V41,PlanerSHP!$D$35=AngebotSHP!V41,PlanerSHP!$D$38=AngebotSHP!V41,PlanerSHP!$D$39=AngebotSHP!V41,PlanerSHP!$D$40=AngebotSHP!V41,PlanerSHP!$D$41=AngebotSHP!V41,PlanerSHP!$D$44=AngebotSHP!V41,PlanerSHP!$D$45=AngebotSHP!V41,PlanerSHP!$D$46=AngebotSHP!V41,PlanerSHP!$D$47=AngebotSHP!V41,PlanerSHP!$D$50=AngebotSHP!V41,PlanerSHP!$D$51=AngebotSHP!V41,PlanerSHP!$D$52=AngebotSHP!V41,PlanerSHP!$D$53=AngebotSHP!V41,PlanerSHP!$F$8=AngebotSHP!V41,PlanerSHP!$F$9=AngebotSHP!V41,PlanerSHP!$F$10=AngebotSHP!V41,PlanerSHP!$F$11=AngebotSHP!V41,PlanerSHP!$F$14=AngebotSHP!V41,PlanerSHP!$F$15=AngebotSHP!V41,PlanerSHP!$F$16=AngebotSHP!V41,PlanerSHP!$F$17=AngebotSHP!V41,PlanerSHP!$F$20=AngebotSHP!V41,PlanerSHP!$F$21=AngebotSHP!V41,PlanerSHP!$F$22=AngebotSHP!V41,PlanerSHP!$F$23=AngebotSHP!V41,PlanerSHP!$F$26=AngebotSHP!V41,PlanerSHP!$F$27=AngebotSHP!V41,PlanerSHP!$F$28=AngebotSHP!V41,PlanerSHP!$F$29=AngebotSHP!V41,PlanerSHP!$F$32=AngebotSHP!V41,PlanerSHP!$F$33=AngebotSHP!V41,PlanerSHP!$F$34=AngebotSHP!V41,PlanerSHP!$F$35=AngebotSHP!V41,PlanerSHP!$F$38=AngebotSHP!V41,PlanerSHP!$F$39=AngebotSHP!V41,PlanerSHP!$F$40=AngebotSHP!V41,PlanerSHP!$F$41=AngebotSHP!V41,PlanerSHP!$F$44=AngebotSHP!V41,PlanerSHP!$F$45=AngebotSHP!V41,PlanerSHP!$F$46=AngebotSHP!V41,PlanerSHP!$F$47=AngebotSHP!V41,PlanerSHP!$F$50=AngebotSHP!V41,PlanerSHP!$F$51=AngebotSHP!V41,PlanerSHP!$F$52=AngebotSHP!V41,PlanerSHP!$F$53=AngebotSHP!V41,PlanerSHP!$G$8=AngebotSHP!V41,PlanerSHP!$G$9=AngebotSHP!V41,PlanerSHP!$G$10=AngebotSHP!V41,PlanerSHP!$G$11=AngebotSHP!V41,PlanerSHP!$G$14=AngebotSHP!V41,PlanerSHP!$G$15=AngebotSHP!V41,PlanerSHP!$G$16=AngebotSHP!V41,PlanerSHP!$G$17=AngebotSHP!V41,PlanerSHP!$G$20=AngebotSHP!V41,PlanerSHP!$G$21=AngebotSHP!V41,PlanerSHP!$G$22=AngebotSHP!V41,PlanerSHP!$G$23=AngebotSHP!V41,PlanerSHP!$G$26=AngebotSHP!V41,PlanerSHP!$G$27=AngebotSHP!V41,PlanerSHP!$G$28=AngebotSHP!V41,PlanerSHP!$G$29=AngebotSHP!V41,PlanerSHP!$G$32=AngebotSHP!V41,PlanerSHP!$G$33=AngebotSHP!V41,PlanerSHP!$G$34=AngebotSHP!V41,PlanerSHP!$G$35=AngebotSHP!V41,PlanerSHP!$G$38=AngebotSHP!V41,PlanerSHP!$G$39=AngebotSHP!V41,PlanerSHP!$G$40=AngebotSHP!V41,PlanerSHP!$G$41=AngebotSHP!V41,PlanerSHP!$G$44=AngebotSHP!V41,PlanerSHP!$G$45=AngebotSHP!V41,PlanerSHP!$G$46=AngebotSHP!V41,PlanerSHP!$G$47=AngebotSHP!V41,PlanerSHP!$G$50=AngebotSHP!V41,PlanerSHP!$G$51=AngebotSHP!V41,PlanerSHP!$G$52=AngebotSHP!V41,PlanerSHP!$G$53=AngebotSHP!V41),"---'Bitte wählen' wählen!---",AngebotSHP!V41)</f>
        <v>WP2_02.1 Heilpädagogik im Bereich sozial-emotionale Entwicklung und Verhalten I</v>
      </c>
    </row>
    <row r="42" spans="1:23" x14ac:dyDescent="0.35">
      <c r="A42" s="358">
        <f>Angebotsplan!A37</f>
        <v>0</v>
      </c>
      <c r="B42" s="271" t="str">
        <f>Angebotsplan!B36</f>
        <v>WP2_03.2</v>
      </c>
      <c r="C42" t="str">
        <f>Angebotsplan!C36</f>
        <v>Heilpädagogik im Bereich geistige Entwicklung II</v>
      </c>
      <c r="D42" t="str">
        <f>CONCATENATE(B42," ",C42)</f>
        <v>WP2_03.2 Heilpädagogik im Bereich geistige Entwicklung II</v>
      </c>
      <c r="E42" t="str">
        <f>IF(OR(PlanerSHP!$C$8=AngebotSHP!D42,PlanerSHP!$C$9=AngebotSHP!D42,PlanerSHP!$C$10=AngebotSHP!D42,PlanerSHP!$C$11=AngebotSHP!D42,PlanerSHP!$C$14=AngebotSHP!D42,PlanerSHP!$C$15=AngebotSHP!D42,PlanerSHP!$C$16=AngebotSHP!D42,PlanerSHP!$C$17=AngebotSHP!D42,PlanerSHP!$C$20=AngebotSHP!D42,PlanerSHP!$C$21=AngebotSHP!D42,PlanerSHP!$C$22=AngebotSHP!D42,PlanerSHP!$C$23=AngebotSHP!D42,PlanerSHP!$C$26=AngebotSHP!D42,PlanerSHP!$C$27=AngebotSHP!D42,PlanerSHP!$C$28=AngebotSHP!D42,PlanerSHP!$C$29=AngebotSHP!D42,PlanerSHP!$C$32=AngebotSHP!D42,PlanerSHP!$C$33=AngebotSHP!D42,PlanerSHP!$C$34=AngebotSHP!D42,PlanerSHP!$C$35=AngebotSHP!D42,PlanerSHP!$C$38=AngebotSHP!D42,PlanerSHP!$C$39=AngebotSHP!D42,PlanerSHP!$C$40=AngebotSHP!D42,PlanerSHP!$C$41=AngebotSHP!D42,PlanerSHP!$C$44=AngebotSHP!D42,PlanerSHP!$C$45=AngebotSHP!D42,PlanerSHP!$C$46=AngebotSHP!D42,PlanerSHP!$C$47=AngebotSHP!D42,PlanerSHP!$C$50=AngebotSHP!D42,PlanerSHP!$C$51=AngebotSHP!D42,PlanerSHP!$C$52=AngebotSHP!D42,PlanerSHP!$C$53=AngebotSHP!D42,PlanerSHP!$D$8=AngebotSHP!D42,PlanerSHP!$D$9=AngebotSHP!D42,PlanerSHP!$D$10=AngebotSHP!D42,PlanerSHP!$D$11=AngebotSHP!D42,PlanerSHP!$D$14=AngebotSHP!D42,PlanerSHP!$D$15=AngebotSHP!D42,PlanerSHP!$D$16=AngebotSHP!D42,PlanerSHP!$D$17=AngebotSHP!D42,PlanerSHP!$D$20=AngebotSHP!D42,PlanerSHP!$D$21=AngebotSHP!D42,PlanerSHP!$D$22=AngebotSHP!D42,PlanerSHP!$D$23=AngebotSHP!D42,PlanerSHP!$D$26=AngebotSHP!D42,PlanerSHP!$D$27=AngebotSHP!D42,PlanerSHP!$D$28=AngebotSHP!D42,PlanerSHP!$D$29=AngebotSHP!D42,PlanerSHP!$D$32=AngebotSHP!D42,PlanerSHP!$D$33=AngebotSHP!D42,PlanerSHP!$D$34=AngebotSHP!D42,PlanerSHP!$D$35=AngebotSHP!D42,PlanerSHP!$D$38=AngebotSHP!D42,PlanerSHP!$D$39=AngebotSHP!D42,PlanerSHP!$D$40=AngebotSHP!D42,PlanerSHP!$D$41=AngebotSHP!D42,PlanerSHP!$D$44=AngebotSHP!D42,PlanerSHP!$D$45=AngebotSHP!D42,PlanerSHP!$D$46=AngebotSHP!D42,PlanerSHP!$D$47=AngebotSHP!D42,PlanerSHP!$D$50=AngebotSHP!D42,PlanerSHP!$D$51=AngebotSHP!D42,PlanerSHP!$D$52=AngebotSHP!D42,PlanerSHP!$D$53=AngebotSHP!D42,PlanerSHP!$F$8=AngebotSHP!D42,PlanerSHP!$F$9=AngebotSHP!D42,PlanerSHP!$F$10=AngebotSHP!D42,PlanerSHP!$F$11=AngebotSHP!D42,PlanerSHP!$F$14=AngebotSHP!D42,PlanerSHP!$F$15=AngebotSHP!D42,PlanerSHP!$F$16=AngebotSHP!D42,PlanerSHP!$F$17=AngebotSHP!D42,PlanerSHP!$F$20=AngebotSHP!D42,PlanerSHP!$F$21=AngebotSHP!D42,PlanerSHP!$F$22=AngebotSHP!D42,PlanerSHP!$F$23=AngebotSHP!D42,PlanerSHP!$F$26=AngebotSHP!D42,PlanerSHP!$F$27=AngebotSHP!D42,PlanerSHP!$F$28=AngebotSHP!D42,PlanerSHP!$F$29=AngebotSHP!D42,PlanerSHP!$F$32=AngebotSHP!D42,PlanerSHP!$F$33=AngebotSHP!D42,PlanerSHP!$F$34=AngebotSHP!D42,PlanerSHP!$F$35=AngebotSHP!D42,PlanerSHP!$F$38=AngebotSHP!D42,PlanerSHP!$F$39=AngebotSHP!D42,PlanerSHP!$F$40=AngebotSHP!D42,PlanerSHP!$F$41=AngebotSHP!D42,PlanerSHP!$F$44=AngebotSHP!D42,PlanerSHP!$F$45=AngebotSHP!D42,PlanerSHP!$F$46=AngebotSHP!D42,PlanerSHP!$F$47=AngebotSHP!D42,PlanerSHP!$F$50=AngebotSHP!D42,PlanerSHP!$F$51=AngebotSHP!D42,PlanerSHP!$F$52=AngebotSHP!D42,PlanerSHP!$F$53=AngebotSHP!D42,PlanerSHP!$G$8=AngebotSHP!D42,PlanerSHP!$G$9=AngebotSHP!D42,PlanerSHP!$G$10=AngebotSHP!D42,PlanerSHP!$G$11=AngebotSHP!D42,PlanerSHP!$G$14=AngebotSHP!D42,PlanerSHP!$G$15=AngebotSHP!D42,PlanerSHP!$G$16=AngebotSHP!D42,PlanerSHP!$G$17=AngebotSHP!D42,PlanerSHP!$G$20=AngebotSHP!D42,PlanerSHP!$G$21=AngebotSHP!D42,PlanerSHP!$G$22=AngebotSHP!D42,PlanerSHP!$G$23=AngebotSHP!D42,PlanerSHP!$G$26=AngebotSHP!D42,PlanerSHP!$G$27=AngebotSHP!D42,PlanerSHP!$G$28=AngebotSHP!D42,PlanerSHP!$G$29=AngebotSHP!D42,PlanerSHP!$G$32=AngebotSHP!D42,PlanerSHP!$G$33=AngebotSHP!D42,PlanerSHP!$G$34=AngebotSHP!D42,PlanerSHP!$G$35=AngebotSHP!D42,PlanerSHP!$G$38=AngebotSHP!D42,PlanerSHP!$G$39=AngebotSHP!D42,PlanerSHP!$G$40=AngebotSHP!D42,PlanerSHP!$G$41=AngebotSHP!D42,PlanerSHP!$G$44=AngebotSHP!D42,PlanerSHP!$G$45=AngebotSHP!D42,PlanerSHP!$G$46=AngebotSHP!D42,PlanerSHP!$G$47=AngebotSHP!D42,PlanerSHP!$G$50=AngebotSHP!D42,PlanerSHP!$G$51=AngebotSHP!D42,PlanerSHP!$G$52=AngebotSHP!D42,PlanerSHP!$G$53=AngebotSHP!D42),"---'Bitte wählen' wählen!---",AngebotSHP!D42)</f>
        <v>WP2_03.2 Heilpädagogik im Bereich geistige Entwicklung II</v>
      </c>
      <c r="H42" s="271" t="str">
        <f>Angebotsplan!H36</f>
        <v>WP2_10</v>
      </c>
      <c r="I42" t="str">
        <f>Angebotsplan!I36</f>
        <v>Autismus im Kontext der Schulischen Heilpädagogik</v>
      </c>
      <c r="J42" t="str">
        <f t="shared" si="12"/>
        <v>WP2_10 Autismus im Kontext der Schulischen Heilpädagogik</v>
      </c>
      <c r="K42" t="str">
        <f>IF(OR(PlanerSHP!$C$8=AngebotSHP!J42,PlanerSHP!$C$9=AngebotSHP!J42,PlanerSHP!$C$10=AngebotSHP!J42,PlanerSHP!$C$11=AngebotSHP!J42,PlanerSHP!$C$14=AngebotSHP!J42,PlanerSHP!$C$15=AngebotSHP!J42,PlanerSHP!$C$16=AngebotSHP!J42,PlanerSHP!$C$17=AngebotSHP!J42,PlanerSHP!$C$20=AngebotSHP!J42,PlanerSHP!$C$21=AngebotSHP!J42,PlanerSHP!$C$22=AngebotSHP!J42,PlanerSHP!$C$23=AngebotSHP!J42,PlanerSHP!$C$26=AngebotSHP!J42,PlanerSHP!$C$27=AngebotSHP!J42,PlanerSHP!$C$28=AngebotSHP!J42,PlanerSHP!$C$29=AngebotSHP!J42,PlanerSHP!$C$32=AngebotSHP!J42,PlanerSHP!$C$33=AngebotSHP!J42,PlanerSHP!$C$34=AngebotSHP!J42,PlanerSHP!$C$35=AngebotSHP!J42,PlanerSHP!$C$38=AngebotSHP!J42,PlanerSHP!$C$39=AngebotSHP!J42,PlanerSHP!$C$40=AngebotSHP!J42,PlanerSHP!$C$41=AngebotSHP!J42,PlanerSHP!$C$44=AngebotSHP!J42,PlanerSHP!$C$45=AngebotSHP!J42,PlanerSHP!$C$46=AngebotSHP!J42,PlanerSHP!$C$47=AngebotSHP!J42,PlanerSHP!$C$50=AngebotSHP!J42,PlanerSHP!$C$51=AngebotSHP!J42,PlanerSHP!$C$52=AngebotSHP!J42,PlanerSHP!$C$53=AngebotSHP!J42,PlanerSHP!$D$8=AngebotSHP!J42,PlanerSHP!$D$9=AngebotSHP!J42,PlanerSHP!$D$10=AngebotSHP!J42,PlanerSHP!$D$11=AngebotSHP!J42,PlanerSHP!$D$14=AngebotSHP!J42,PlanerSHP!$D$15=AngebotSHP!J42,PlanerSHP!$D$16=AngebotSHP!J42,PlanerSHP!$D$17=AngebotSHP!J42,PlanerSHP!$D$20=AngebotSHP!J42,PlanerSHP!$D$21=AngebotSHP!J42,PlanerSHP!$D$22=AngebotSHP!J42,PlanerSHP!$D$23=AngebotSHP!J42,PlanerSHP!$D$26=AngebotSHP!J42,PlanerSHP!$D$27=AngebotSHP!J42,PlanerSHP!$D$28=AngebotSHP!J42,PlanerSHP!$D$29=AngebotSHP!J42,PlanerSHP!$D$32=AngebotSHP!J42,PlanerSHP!$D$33=AngebotSHP!J42,PlanerSHP!$D$34=AngebotSHP!J42,PlanerSHP!$D$35=AngebotSHP!J42,PlanerSHP!$D$38=AngebotSHP!J42,PlanerSHP!$D$39=AngebotSHP!J42,PlanerSHP!$D$40=AngebotSHP!J42,PlanerSHP!$D$41=AngebotSHP!J42,PlanerSHP!$D$44=AngebotSHP!J42,PlanerSHP!$D$45=AngebotSHP!J42,PlanerSHP!$D$46=AngebotSHP!J42,PlanerSHP!$D$47=AngebotSHP!J42,PlanerSHP!$D$50=AngebotSHP!J42,PlanerSHP!$D$51=AngebotSHP!J42,PlanerSHP!$D$52=AngebotSHP!J42,PlanerSHP!$D$53=AngebotSHP!J42,PlanerSHP!$F$8=AngebotSHP!J42,PlanerSHP!$F$9=AngebotSHP!J42,PlanerSHP!$F$10=AngebotSHP!J42,PlanerSHP!$F$11=AngebotSHP!J42,PlanerSHP!$F$14=AngebotSHP!J42,PlanerSHP!$F$15=AngebotSHP!J42,PlanerSHP!$F$16=AngebotSHP!J42,PlanerSHP!$F$17=AngebotSHP!J42,PlanerSHP!$F$20=AngebotSHP!J42,PlanerSHP!$F$21=AngebotSHP!J42,PlanerSHP!$F$22=AngebotSHP!J42,PlanerSHP!$F$23=AngebotSHP!J42,PlanerSHP!$F$26=AngebotSHP!J42,PlanerSHP!$F$27=AngebotSHP!J42,PlanerSHP!$F$28=AngebotSHP!J42,PlanerSHP!$F$29=AngebotSHP!J42,PlanerSHP!$F$32=AngebotSHP!J42,PlanerSHP!$F$33=AngebotSHP!J42,PlanerSHP!$F$34=AngebotSHP!J42,PlanerSHP!$F$35=AngebotSHP!J42,PlanerSHP!$F$38=AngebotSHP!J42,PlanerSHP!$F$39=AngebotSHP!J42,PlanerSHP!$F$40=AngebotSHP!J42,PlanerSHP!$F$41=AngebotSHP!J42,PlanerSHP!$F$44=AngebotSHP!J42,PlanerSHP!$F$45=AngebotSHP!J42,PlanerSHP!$F$46=AngebotSHP!J42,PlanerSHP!$F$47=AngebotSHP!J42,PlanerSHP!$F$50=AngebotSHP!J42,PlanerSHP!$F$51=AngebotSHP!J42,PlanerSHP!$F$52=AngebotSHP!J42,PlanerSHP!$F$53=AngebotSHP!J42,PlanerSHP!$G$8=AngebotSHP!J42,PlanerSHP!$G$9=AngebotSHP!J42,PlanerSHP!$G$10=AngebotSHP!J42,PlanerSHP!$G$11=AngebotSHP!J42,PlanerSHP!$G$14=AngebotSHP!J42,PlanerSHP!$G$15=AngebotSHP!J42,PlanerSHP!$G$16=AngebotSHP!J42,PlanerSHP!$G$17=AngebotSHP!J42,PlanerSHP!$G$20=AngebotSHP!J42,PlanerSHP!$G$21=AngebotSHP!J42,PlanerSHP!$G$22=AngebotSHP!J42,PlanerSHP!$G$23=AngebotSHP!J42,PlanerSHP!$G$26=AngebotSHP!J42,PlanerSHP!$G$27=AngebotSHP!J42,PlanerSHP!$G$28=AngebotSHP!J42,PlanerSHP!$G$29=AngebotSHP!J42,PlanerSHP!$G$32=AngebotSHP!J42,PlanerSHP!$G$33=AngebotSHP!J42,PlanerSHP!$G$34=AngebotSHP!J42,PlanerSHP!$G$35=AngebotSHP!J42,PlanerSHP!$G$38=AngebotSHP!J42,PlanerSHP!$G$39=AngebotSHP!J42,PlanerSHP!$G$40=AngebotSHP!J42,PlanerSHP!$G$41=AngebotSHP!J42,PlanerSHP!$G$44=AngebotSHP!J42,PlanerSHP!$G$45=AngebotSHP!J42,PlanerSHP!$G$46=AngebotSHP!J42,PlanerSHP!$G$47=AngebotSHP!J42,PlanerSHP!$G$50=AngebotSHP!J42,PlanerSHP!$G$51=AngebotSHP!J42,PlanerSHP!$G$52=AngebotSHP!J42,PlanerSHP!$G$53=AngebotSHP!J42),"---'Bitte wählen' wählen!---",AngebotSHP!J42)</f>
        <v>WP2_10 Autismus im Kontext der Schulischen Heilpädagogik</v>
      </c>
      <c r="N42" s="271" t="str">
        <f>Angebotsplan!N15</f>
        <v>WP2_03.1</v>
      </c>
      <c r="O42" t="str">
        <f>Angebotsplan!O15</f>
        <v>Heilpädagogik im Bereich geistige Entwicklung I</v>
      </c>
      <c r="P42" t="str">
        <f t="shared" si="11"/>
        <v>WP2_03.1 Heilpädagogik im Bereich geistige Entwicklung I</v>
      </c>
      <c r="Q42" t="str">
        <f>IF(OR(PlanerSHP!$C$8=AngebotSHP!P42,PlanerSHP!$C$9=AngebotSHP!P42,PlanerSHP!$C$10=AngebotSHP!P42,PlanerSHP!$C$11=AngebotSHP!P42,PlanerSHP!$C$14=AngebotSHP!P42,PlanerSHP!$C$15=AngebotSHP!P42,PlanerSHP!$C$16=AngebotSHP!P42,PlanerSHP!$C$17=AngebotSHP!P42,PlanerSHP!$C$20=AngebotSHP!P42,PlanerSHP!$C$21=AngebotSHP!P42,PlanerSHP!$C$22=AngebotSHP!P42,PlanerSHP!$C$23=AngebotSHP!P42,PlanerSHP!$C$26=AngebotSHP!P42,PlanerSHP!$C$27=AngebotSHP!P42,PlanerSHP!$C$28=AngebotSHP!P42,PlanerSHP!$C$29=AngebotSHP!P42,PlanerSHP!$C$32=AngebotSHP!P42,PlanerSHP!$C$33=AngebotSHP!P42,PlanerSHP!$C$34=AngebotSHP!P42,PlanerSHP!$C$35=AngebotSHP!P42,PlanerSHP!$C$38=AngebotSHP!P42,PlanerSHP!$C$39=AngebotSHP!P42,PlanerSHP!$C$40=AngebotSHP!P42,PlanerSHP!$C$41=AngebotSHP!P42,PlanerSHP!$C$44=AngebotSHP!P42,PlanerSHP!$C$45=AngebotSHP!P42,PlanerSHP!$C$46=AngebotSHP!P42,PlanerSHP!$C$47=AngebotSHP!P42,PlanerSHP!$C$50=AngebotSHP!P42,PlanerSHP!$C$51=AngebotSHP!P42,PlanerSHP!$C$52=AngebotSHP!P42,PlanerSHP!$C$53=AngebotSHP!P42,PlanerSHP!$D$8=AngebotSHP!P42,PlanerSHP!$D$9=AngebotSHP!P42,PlanerSHP!$D$10=AngebotSHP!P42,PlanerSHP!$D$11=AngebotSHP!P42,PlanerSHP!$D$14=AngebotSHP!P42,PlanerSHP!$D$15=AngebotSHP!P42,PlanerSHP!$D$16=AngebotSHP!P42,PlanerSHP!$D$17=AngebotSHP!P42,PlanerSHP!$D$20=AngebotSHP!P42,PlanerSHP!$D$21=AngebotSHP!P42,PlanerSHP!$D$22=AngebotSHP!P42,PlanerSHP!$D$23=AngebotSHP!P42,PlanerSHP!$D$26=AngebotSHP!P42,PlanerSHP!$D$27=AngebotSHP!P42,PlanerSHP!$D$28=AngebotSHP!P42,PlanerSHP!$D$29=AngebotSHP!P42,PlanerSHP!$D$32=AngebotSHP!P42,PlanerSHP!$D$33=AngebotSHP!P42,PlanerSHP!$D$34=AngebotSHP!P42,PlanerSHP!$D$35=AngebotSHP!P42,PlanerSHP!$D$38=AngebotSHP!P42,PlanerSHP!$D$39=AngebotSHP!P42,PlanerSHP!$D$40=AngebotSHP!P42,PlanerSHP!$D$41=AngebotSHP!P42,PlanerSHP!$D$44=AngebotSHP!P42,PlanerSHP!$D$45=AngebotSHP!P42,PlanerSHP!$D$46=AngebotSHP!P42,PlanerSHP!$D$47=AngebotSHP!P42,PlanerSHP!$D$50=AngebotSHP!P42,PlanerSHP!$D$51=AngebotSHP!P42,PlanerSHP!$D$52=AngebotSHP!P42,PlanerSHP!$D$53=AngebotSHP!P42,PlanerSHP!$F$8=AngebotSHP!P42,PlanerSHP!$F$9=AngebotSHP!P42,PlanerSHP!$F$10=AngebotSHP!P42,PlanerSHP!$F$11=AngebotSHP!P42,PlanerSHP!$F$14=AngebotSHP!P42,PlanerSHP!$F$15=AngebotSHP!P42,PlanerSHP!$F$16=AngebotSHP!P42,PlanerSHP!$F$17=AngebotSHP!P42,PlanerSHP!$F$20=AngebotSHP!P42,PlanerSHP!$F$21=AngebotSHP!P42,PlanerSHP!$F$22=AngebotSHP!P42,PlanerSHP!$F$23=AngebotSHP!P42,PlanerSHP!$F$26=AngebotSHP!P42,PlanerSHP!$F$27=AngebotSHP!P42,PlanerSHP!$F$28=AngebotSHP!P42,PlanerSHP!$F$29=AngebotSHP!P42,PlanerSHP!$F$32=AngebotSHP!P42,PlanerSHP!$F$33=AngebotSHP!P42,PlanerSHP!$F$34=AngebotSHP!P42,PlanerSHP!$F$35=AngebotSHP!P42,PlanerSHP!$F$38=AngebotSHP!P42,PlanerSHP!$F$39=AngebotSHP!P42,PlanerSHP!$F$40=AngebotSHP!P42,PlanerSHP!$F$41=AngebotSHP!P42,PlanerSHP!$F$44=AngebotSHP!P42,PlanerSHP!$F$45=AngebotSHP!P42,PlanerSHP!$F$46=AngebotSHP!P42,PlanerSHP!$F$47=AngebotSHP!P42,PlanerSHP!$F$50=AngebotSHP!P42,PlanerSHP!$F$51=AngebotSHP!P42,PlanerSHP!$F$52=AngebotSHP!P42,PlanerSHP!$F$53=AngebotSHP!P42,PlanerSHP!$G$8=AngebotSHP!P42,PlanerSHP!$G$9=AngebotSHP!P42,PlanerSHP!$G$10=AngebotSHP!P42,PlanerSHP!$G$11=AngebotSHP!P42,PlanerSHP!$G$14=AngebotSHP!P42,PlanerSHP!$G$15=AngebotSHP!P42,PlanerSHP!$G$16=AngebotSHP!P42,PlanerSHP!$G$17=AngebotSHP!P42,PlanerSHP!$G$20=AngebotSHP!P42,PlanerSHP!$G$21=AngebotSHP!P42,PlanerSHP!$G$22=AngebotSHP!P42,PlanerSHP!$G$23=AngebotSHP!P42,PlanerSHP!$G$26=AngebotSHP!P42,PlanerSHP!$G$27=AngebotSHP!P42,PlanerSHP!$G$28=AngebotSHP!P42,PlanerSHP!$G$29=AngebotSHP!P42,PlanerSHP!$G$32=AngebotSHP!P42,PlanerSHP!$G$33=AngebotSHP!P42,PlanerSHP!$G$34=AngebotSHP!P42,PlanerSHP!$G$35=AngebotSHP!P42,PlanerSHP!$G$38=AngebotSHP!P42,PlanerSHP!$G$39=AngebotSHP!P42,PlanerSHP!$G$40=AngebotSHP!P42,PlanerSHP!$G$41=AngebotSHP!P42,PlanerSHP!$G$44=AngebotSHP!P42,PlanerSHP!$G$45=AngebotSHP!P42,PlanerSHP!$G$46=AngebotSHP!P42,PlanerSHP!$G$47=AngebotSHP!P42,PlanerSHP!$G$50=AngebotSHP!P42,PlanerSHP!$G$51=AngebotSHP!P42,PlanerSHP!$G$52=AngebotSHP!P42,PlanerSHP!$G$53=AngebotSHP!P42),"---'Bitte wählen' wählen!---",AngebotSHP!P42)</f>
        <v>WP2_03.1 Heilpädagogik im Bereich geistige Entwicklung I</v>
      </c>
      <c r="T42" s="271" t="str">
        <f>Angebotsplan!T36</f>
        <v>WP2_10</v>
      </c>
      <c r="U42" t="str">
        <f>Angebotsplan!U36</f>
        <v>Autismus im Kontext der Schulischen Heilpädagogik</v>
      </c>
      <c r="V42" t="str">
        <f t="shared" si="13"/>
        <v>WP2_10 Autismus im Kontext der Schulischen Heilpädagogik</v>
      </c>
      <c r="W42" t="str">
        <f>IF(OR(PlanerSHP!$C$8=AngebotSHP!V42,PlanerSHP!$C$9=AngebotSHP!V42,PlanerSHP!$C$10=AngebotSHP!V42,PlanerSHP!$C$11=AngebotSHP!V42,PlanerSHP!$C$14=AngebotSHP!V42,PlanerSHP!$C$15=AngebotSHP!V42,PlanerSHP!$C$16=AngebotSHP!V42,PlanerSHP!$C$17=AngebotSHP!V42,PlanerSHP!$C$20=AngebotSHP!V42,PlanerSHP!$C$21=AngebotSHP!V42,PlanerSHP!$C$22=AngebotSHP!V42,PlanerSHP!$C$23=AngebotSHP!V42,PlanerSHP!$C$26=AngebotSHP!V42,PlanerSHP!$C$27=AngebotSHP!V42,PlanerSHP!$C$28=AngebotSHP!V42,PlanerSHP!$C$29=AngebotSHP!V42,PlanerSHP!$C$32=AngebotSHP!V42,PlanerSHP!$C$33=AngebotSHP!V42,PlanerSHP!$C$34=AngebotSHP!V42,PlanerSHP!$C$35=AngebotSHP!V42,PlanerSHP!$C$38=AngebotSHP!V42,PlanerSHP!$C$39=AngebotSHP!V42,PlanerSHP!$C$40=AngebotSHP!V42,PlanerSHP!$C$41=AngebotSHP!V42,PlanerSHP!$C$44=AngebotSHP!V42,PlanerSHP!$C$45=AngebotSHP!V42,PlanerSHP!$C$46=AngebotSHP!V42,PlanerSHP!$C$47=AngebotSHP!V42,PlanerSHP!$C$50=AngebotSHP!V42,PlanerSHP!$C$51=AngebotSHP!V42,PlanerSHP!$C$52=AngebotSHP!V42,PlanerSHP!$C$53=AngebotSHP!V42,PlanerSHP!$D$8=AngebotSHP!V42,PlanerSHP!$D$9=AngebotSHP!V42,PlanerSHP!$D$10=AngebotSHP!V42,PlanerSHP!$D$11=AngebotSHP!V42,PlanerSHP!$D$14=AngebotSHP!V42,PlanerSHP!$D$15=AngebotSHP!V42,PlanerSHP!$D$16=AngebotSHP!V42,PlanerSHP!$D$17=AngebotSHP!V42,PlanerSHP!$D$20=AngebotSHP!V42,PlanerSHP!$D$21=AngebotSHP!V42,PlanerSHP!$D$22=AngebotSHP!V42,PlanerSHP!$D$23=AngebotSHP!V42,PlanerSHP!$D$26=AngebotSHP!V42,PlanerSHP!$D$27=AngebotSHP!V42,PlanerSHP!$D$28=AngebotSHP!V42,PlanerSHP!$D$29=AngebotSHP!V42,PlanerSHP!$D$32=AngebotSHP!V42,PlanerSHP!$D$33=AngebotSHP!V42,PlanerSHP!$D$34=AngebotSHP!V42,PlanerSHP!$D$35=AngebotSHP!V42,PlanerSHP!$D$38=AngebotSHP!V42,PlanerSHP!$D$39=AngebotSHP!V42,PlanerSHP!$D$40=AngebotSHP!V42,PlanerSHP!$D$41=AngebotSHP!V42,PlanerSHP!$D$44=AngebotSHP!V42,PlanerSHP!$D$45=AngebotSHP!V42,PlanerSHP!$D$46=AngebotSHP!V42,PlanerSHP!$D$47=AngebotSHP!V42,PlanerSHP!$D$50=AngebotSHP!V42,PlanerSHP!$D$51=AngebotSHP!V42,PlanerSHP!$D$52=AngebotSHP!V42,PlanerSHP!$D$53=AngebotSHP!V42,PlanerSHP!$F$8=AngebotSHP!V42,PlanerSHP!$F$9=AngebotSHP!V42,PlanerSHP!$F$10=AngebotSHP!V42,PlanerSHP!$F$11=AngebotSHP!V42,PlanerSHP!$F$14=AngebotSHP!V42,PlanerSHP!$F$15=AngebotSHP!V42,PlanerSHP!$F$16=AngebotSHP!V42,PlanerSHP!$F$17=AngebotSHP!V42,PlanerSHP!$F$20=AngebotSHP!V42,PlanerSHP!$F$21=AngebotSHP!V42,PlanerSHP!$F$22=AngebotSHP!V42,PlanerSHP!$F$23=AngebotSHP!V42,PlanerSHP!$F$26=AngebotSHP!V42,PlanerSHP!$F$27=AngebotSHP!V42,PlanerSHP!$F$28=AngebotSHP!V42,PlanerSHP!$F$29=AngebotSHP!V42,PlanerSHP!$F$32=AngebotSHP!V42,PlanerSHP!$F$33=AngebotSHP!V42,PlanerSHP!$F$34=AngebotSHP!V42,PlanerSHP!$F$35=AngebotSHP!V42,PlanerSHP!$F$38=AngebotSHP!V42,PlanerSHP!$F$39=AngebotSHP!V42,PlanerSHP!$F$40=AngebotSHP!V42,PlanerSHP!$F$41=AngebotSHP!V42,PlanerSHP!$F$44=AngebotSHP!V42,PlanerSHP!$F$45=AngebotSHP!V42,PlanerSHP!$F$46=AngebotSHP!V42,PlanerSHP!$F$47=AngebotSHP!V42,PlanerSHP!$F$50=AngebotSHP!V42,PlanerSHP!$F$51=AngebotSHP!V42,PlanerSHP!$F$52=AngebotSHP!V42,PlanerSHP!$F$53=AngebotSHP!V42,PlanerSHP!$G$8=AngebotSHP!V42,PlanerSHP!$G$9=AngebotSHP!V42,PlanerSHP!$G$10=AngebotSHP!V42,PlanerSHP!$G$11=AngebotSHP!V42,PlanerSHP!$G$14=AngebotSHP!V42,PlanerSHP!$G$15=AngebotSHP!V42,PlanerSHP!$G$16=AngebotSHP!V42,PlanerSHP!$G$17=AngebotSHP!V42,PlanerSHP!$G$20=AngebotSHP!V42,PlanerSHP!$G$21=AngebotSHP!V42,PlanerSHP!$G$22=AngebotSHP!V42,PlanerSHP!$G$23=AngebotSHP!V42,PlanerSHP!$G$26=AngebotSHP!V42,PlanerSHP!$G$27=AngebotSHP!V42,PlanerSHP!$G$28=AngebotSHP!V42,PlanerSHP!$G$29=AngebotSHP!V42,PlanerSHP!$G$32=AngebotSHP!V42,PlanerSHP!$G$33=AngebotSHP!V42,PlanerSHP!$G$34=AngebotSHP!V42,PlanerSHP!$G$35=AngebotSHP!V42,PlanerSHP!$G$38=AngebotSHP!V42,PlanerSHP!$G$39=AngebotSHP!V42,PlanerSHP!$G$40=AngebotSHP!V42,PlanerSHP!$G$41=AngebotSHP!V42,PlanerSHP!$G$44=AngebotSHP!V42,PlanerSHP!$G$45=AngebotSHP!V42,PlanerSHP!$G$46=AngebotSHP!V42,PlanerSHP!$G$47=AngebotSHP!V42,PlanerSHP!$G$50=AngebotSHP!V42,PlanerSHP!$G$51=AngebotSHP!V42,PlanerSHP!$G$52=AngebotSHP!V42,PlanerSHP!$G$53=AngebotSHP!V42),"---'Bitte wählen' wählen!---",AngebotSHP!V42)</f>
        <v>WP2_10 Autismus im Kontext der Schulischen Heilpädagogik</v>
      </c>
    </row>
    <row r="43" spans="1:23" x14ac:dyDescent="0.35">
      <c r="A43" s="358">
        <f>Angebotsplan!A38</f>
        <v>0</v>
      </c>
      <c r="B43" s="271" t="str">
        <f>Angebotsplan!B37</f>
        <v>WP2_06.2</v>
      </c>
      <c r="C43" t="str">
        <f>Angebotsplan!C37</f>
        <v>Heilpädagogik im Bereich körperlich-motorische Entwicklung. Chronische Erkrankungen</v>
      </c>
      <c r="D43" t="str">
        <f>CONCATENATE(B43," ",C43)</f>
        <v>WP2_06.2 Heilpädagogik im Bereich körperlich-motorische Entwicklung. Chronische Erkrankungen</v>
      </c>
      <c r="E43" t="str">
        <f>IF(OR(PlanerSHP!$C$8=AngebotSHP!D43,PlanerSHP!$C$9=AngebotSHP!D43,PlanerSHP!$C$10=AngebotSHP!D43,PlanerSHP!$C$11=AngebotSHP!D43,PlanerSHP!$C$14=AngebotSHP!D43,PlanerSHP!$C$15=AngebotSHP!D43,PlanerSHP!$C$16=AngebotSHP!D43,PlanerSHP!$C$17=AngebotSHP!D43,PlanerSHP!$C$20=AngebotSHP!D43,PlanerSHP!$C$21=AngebotSHP!D43,PlanerSHP!$C$22=AngebotSHP!D43,PlanerSHP!$C$23=AngebotSHP!D43,PlanerSHP!$C$26=AngebotSHP!D43,PlanerSHP!$C$27=AngebotSHP!D43,PlanerSHP!$C$28=AngebotSHP!D43,PlanerSHP!$C$29=AngebotSHP!D43,PlanerSHP!$C$32=AngebotSHP!D43,PlanerSHP!$C$33=AngebotSHP!D43,PlanerSHP!$C$34=AngebotSHP!D43,PlanerSHP!$C$35=AngebotSHP!D43,PlanerSHP!$C$38=AngebotSHP!D43,PlanerSHP!$C$39=AngebotSHP!D43,PlanerSHP!$C$40=AngebotSHP!D43,PlanerSHP!$C$41=AngebotSHP!D43,PlanerSHP!$C$44=AngebotSHP!D43,PlanerSHP!$C$45=AngebotSHP!D43,PlanerSHP!$C$46=AngebotSHP!D43,PlanerSHP!$C$47=AngebotSHP!D43,PlanerSHP!$C$50=AngebotSHP!D43,PlanerSHP!$C$51=AngebotSHP!D43,PlanerSHP!$C$52=AngebotSHP!D43,PlanerSHP!$C$53=AngebotSHP!D43,PlanerSHP!$D$8=AngebotSHP!D43,PlanerSHP!$D$9=AngebotSHP!D43,PlanerSHP!$D$10=AngebotSHP!D43,PlanerSHP!$D$11=AngebotSHP!D43,PlanerSHP!$D$14=AngebotSHP!D43,PlanerSHP!$D$15=AngebotSHP!D43,PlanerSHP!$D$16=AngebotSHP!D43,PlanerSHP!$D$17=AngebotSHP!D43,PlanerSHP!$D$20=AngebotSHP!D43,PlanerSHP!$D$21=AngebotSHP!D43,PlanerSHP!$D$22=AngebotSHP!D43,PlanerSHP!$D$23=AngebotSHP!D43,PlanerSHP!$D$26=AngebotSHP!D43,PlanerSHP!$D$27=AngebotSHP!D43,PlanerSHP!$D$28=AngebotSHP!D43,PlanerSHP!$D$29=AngebotSHP!D43,PlanerSHP!$D$32=AngebotSHP!D43,PlanerSHP!$D$33=AngebotSHP!D43,PlanerSHP!$D$34=AngebotSHP!D43,PlanerSHP!$D$35=AngebotSHP!D43,PlanerSHP!$D$38=AngebotSHP!D43,PlanerSHP!$D$39=AngebotSHP!D43,PlanerSHP!$D$40=AngebotSHP!D43,PlanerSHP!$D$41=AngebotSHP!D43,PlanerSHP!$D$44=AngebotSHP!D43,PlanerSHP!$D$45=AngebotSHP!D43,PlanerSHP!$D$46=AngebotSHP!D43,PlanerSHP!$D$47=AngebotSHP!D43,PlanerSHP!$D$50=AngebotSHP!D43,PlanerSHP!$D$51=AngebotSHP!D43,PlanerSHP!$D$52=AngebotSHP!D43,PlanerSHP!$D$53=AngebotSHP!D43,PlanerSHP!$F$8=AngebotSHP!D43,PlanerSHP!$F$9=AngebotSHP!D43,PlanerSHP!$F$10=AngebotSHP!D43,PlanerSHP!$F$11=AngebotSHP!D43,PlanerSHP!$F$14=AngebotSHP!D43,PlanerSHP!$F$15=AngebotSHP!D43,PlanerSHP!$F$16=AngebotSHP!D43,PlanerSHP!$F$17=AngebotSHP!D43,PlanerSHP!$F$20=AngebotSHP!D43,PlanerSHP!$F$21=AngebotSHP!D43,PlanerSHP!$F$22=AngebotSHP!D43,PlanerSHP!$F$23=AngebotSHP!D43,PlanerSHP!$F$26=AngebotSHP!D43,PlanerSHP!$F$27=AngebotSHP!D43,PlanerSHP!$F$28=AngebotSHP!D43,PlanerSHP!$F$29=AngebotSHP!D43,PlanerSHP!$F$32=AngebotSHP!D43,PlanerSHP!$F$33=AngebotSHP!D43,PlanerSHP!$F$34=AngebotSHP!D43,PlanerSHP!$F$35=AngebotSHP!D43,PlanerSHP!$F$38=AngebotSHP!D43,PlanerSHP!$F$39=AngebotSHP!D43,PlanerSHP!$F$40=AngebotSHP!D43,PlanerSHP!$F$41=AngebotSHP!D43,PlanerSHP!$F$44=AngebotSHP!D43,PlanerSHP!$F$45=AngebotSHP!D43,PlanerSHP!$F$46=AngebotSHP!D43,PlanerSHP!$F$47=AngebotSHP!D43,PlanerSHP!$F$50=AngebotSHP!D43,PlanerSHP!$F$51=AngebotSHP!D43,PlanerSHP!$F$52=AngebotSHP!D43,PlanerSHP!$F$53=AngebotSHP!D43,PlanerSHP!$G$8=AngebotSHP!D43,PlanerSHP!$G$9=AngebotSHP!D43,PlanerSHP!$G$10=AngebotSHP!D43,PlanerSHP!$G$11=AngebotSHP!D43,PlanerSHP!$G$14=AngebotSHP!D43,PlanerSHP!$G$15=AngebotSHP!D43,PlanerSHP!$G$16=AngebotSHP!D43,PlanerSHP!$G$17=AngebotSHP!D43,PlanerSHP!$G$20=AngebotSHP!D43,PlanerSHP!$G$21=AngebotSHP!D43,PlanerSHP!$G$22=AngebotSHP!D43,PlanerSHP!$G$23=AngebotSHP!D43,PlanerSHP!$G$26=AngebotSHP!D43,PlanerSHP!$G$27=AngebotSHP!D43,PlanerSHP!$G$28=AngebotSHP!D43,PlanerSHP!$G$29=AngebotSHP!D43,PlanerSHP!$G$32=AngebotSHP!D43,PlanerSHP!$G$33=AngebotSHP!D43,PlanerSHP!$G$34=AngebotSHP!D43,PlanerSHP!$G$35=AngebotSHP!D43,PlanerSHP!$G$38=AngebotSHP!D43,PlanerSHP!$G$39=AngebotSHP!D43,PlanerSHP!$G$40=AngebotSHP!D43,PlanerSHP!$G$41=AngebotSHP!D43,PlanerSHP!$G$44=AngebotSHP!D43,PlanerSHP!$G$45=AngebotSHP!D43,PlanerSHP!$G$46=AngebotSHP!D43,PlanerSHP!$G$47=AngebotSHP!D43,PlanerSHP!$G$50=AngebotSHP!D43,PlanerSHP!$G$51=AngebotSHP!D43,PlanerSHP!$G$52=AngebotSHP!D43,PlanerSHP!$G$53=AngebotSHP!D43),"---'Bitte wählen' wählen!---",AngebotSHP!D43)</f>
        <v>WP2_06.2 Heilpädagogik im Bereich körperlich-motorische Entwicklung. Chronische Erkrankungen</v>
      </c>
      <c r="H43" s="271" t="str">
        <f>Angebotsplan!H37</f>
        <v>WP3_04</v>
      </c>
      <c r="I43" t="str">
        <f>Angebotsplan!I37</f>
        <v>Medien und Informatik in der Schulischen Heilpädagogik</v>
      </c>
      <c r="J43" t="str">
        <f t="shared" si="12"/>
        <v>WP3_04 Medien und Informatik in der Schulischen Heilpädagogik</v>
      </c>
      <c r="K43" t="str">
        <f>IF(OR(PlanerSHP!$C$8=AngebotSHP!J43,PlanerSHP!$C$9=AngebotSHP!J43,PlanerSHP!$C$10=AngebotSHP!J43,PlanerSHP!$C$11=AngebotSHP!J43,PlanerSHP!$C$14=AngebotSHP!J43,PlanerSHP!$C$15=AngebotSHP!J43,PlanerSHP!$C$16=AngebotSHP!J43,PlanerSHP!$C$17=AngebotSHP!J43,PlanerSHP!$C$20=AngebotSHP!J43,PlanerSHP!$C$21=AngebotSHP!J43,PlanerSHP!$C$22=AngebotSHP!J43,PlanerSHP!$C$23=AngebotSHP!J43,PlanerSHP!$C$26=AngebotSHP!J43,PlanerSHP!$C$27=AngebotSHP!J43,PlanerSHP!$C$28=AngebotSHP!J43,PlanerSHP!$C$29=AngebotSHP!J43,PlanerSHP!$C$32=AngebotSHP!J43,PlanerSHP!$C$33=AngebotSHP!J43,PlanerSHP!$C$34=AngebotSHP!J43,PlanerSHP!$C$35=AngebotSHP!J43,PlanerSHP!$C$38=AngebotSHP!J43,PlanerSHP!$C$39=AngebotSHP!J43,PlanerSHP!$C$40=AngebotSHP!J43,PlanerSHP!$C$41=AngebotSHP!J43,PlanerSHP!$C$44=AngebotSHP!J43,PlanerSHP!$C$45=AngebotSHP!J43,PlanerSHP!$C$46=AngebotSHP!J43,PlanerSHP!$C$47=AngebotSHP!J43,PlanerSHP!$C$50=AngebotSHP!J43,PlanerSHP!$C$51=AngebotSHP!J43,PlanerSHP!$C$52=AngebotSHP!J43,PlanerSHP!$C$53=AngebotSHP!J43,PlanerSHP!$D$8=AngebotSHP!J43,PlanerSHP!$D$9=AngebotSHP!J43,PlanerSHP!$D$10=AngebotSHP!J43,PlanerSHP!$D$11=AngebotSHP!J43,PlanerSHP!$D$14=AngebotSHP!J43,PlanerSHP!$D$15=AngebotSHP!J43,PlanerSHP!$D$16=AngebotSHP!J43,PlanerSHP!$D$17=AngebotSHP!J43,PlanerSHP!$D$20=AngebotSHP!J43,PlanerSHP!$D$21=AngebotSHP!J43,PlanerSHP!$D$22=AngebotSHP!J43,PlanerSHP!$D$23=AngebotSHP!J43,PlanerSHP!$D$26=AngebotSHP!J43,PlanerSHP!$D$27=AngebotSHP!J43,PlanerSHP!$D$28=AngebotSHP!J43,PlanerSHP!$D$29=AngebotSHP!J43,PlanerSHP!$D$32=AngebotSHP!J43,PlanerSHP!$D$33=AngebotSHP!J43,PlanerSHP!$D$34=AngebotSHP!J43,PlanerSHP!$D$35=AngebotSHP!J43,PlanerSHP!$D$38=AngebotSHP!J43,PlanerSHP!$D$39=AngebotSHP!J43,PlanerSHP!$D$40=AngebotSHP!J43,PlanerSHP!$D$41=AngebotSHP!J43,PlanerSHP!$D$44=AngebotSHP!J43,PlanerSHP!$D$45=AngebotSHP!J43,PlanerSHP!$D$46=AngebotSHP!J43,PlanerSHP!$D$47=AngebotSHP!J43,PlanerSHP!$D$50=AngebotSHP!J43,PlanerSHP!$D$51=AngebotSHP!J43,PlanerSHP!$D$52=AngebotSHP!J43,PlanerSHP!$D$53=AngebotSHP!J43,PlanerSHP!$F$8=AngebotSHP!J43,PlanerSHP!$F$9=AngebotSHP!J43,PlanerSHP!$F$10=AngebotSHP!J43,PlanerSHP!$F$11=AngebotSHP!J43,PlanerSHP!$F$14=AngebotSHP!J43,PlanerSHP!$F$15=AngebotSHP!J43,PlanerSHP!$F$16=AngebotSHP!J43,PlanerSHP!$F$17=AngebotSHP!J43,PlanerSHP!$F$20=AngebotSHP!J43,PlanerSHP!$F$21=AngebotSHP!J43,PlanerSHP!$F$22=AngebotSHP!J43,PlanerSHP!$F$23=AngebotSHP!J43,PlanerSHP!$F$26=AngebotSHP!J43,PlanerSHP!$F$27=AngebotSHP!J43,PlanerSHP!$F$28=AngebotSHP!J43,PlanerSHP!$F$29=AngebotSHP!J43,PlanerSHP!$F$32=AngebotSHP!J43,PlanerSHP!$F$33=AngebotSHP!J43,PlanerSHP!$F$34=AngebotSHP!J43,PlanerSHP!$F$35=AngebotSHP!J43,PlanerSHP!$F$38=AngebotSHP!J43,PlanerSHP!$F$39=AngebotSHP!J43,PlanerSHP!$F$40=AngebotSHP!J43,PlanerSHP!$F$41=AngebotSHP!J43,PlanerSHP!$F$44=AngebotSHP!J43,PlanerSHP!$F$45=AngebotSHP!J43,PlanerSHP!$F$46=AngebotSHP!J43,PlanerSHP!$F$47=AngebotSHP!J43,PlanerSHP!$F$50=AngebotSHP!J43,PlanerSHP!$F$51=AngebotSHP!J43,PlanerSHP!$F$52=AngebotSHP!J43,PlanerSHP!$F$53=AngebotSHP!J43,PlanerSHP!$G$8=AngebotSHP!J43,PlanerSHP!$G$9=AngebotSHP!J43,PlanerSHP!$G$10=AngebotSHP!J43,PlanerSHP!$G$11=AngebotSHP!J43,PlanerSHP!$G$14=AngebotSHP!J43,PlanerSHP!$G$15=AngebotSHP!J43,PlanerSHP!$G$16=AngebotSHP!J43,PlanerSHP!$G$17=AngebotSHP!J43,PlanerSHP!$G$20=AngebotSHP!J43,PlanerSHP!$G$21=AngebotSHP!J43,PlanerSHP!$G$22=AngebotSHP!J43,PlanerSHP!$G$23=AngebotSHP!J43,PlanerSHP!$G$26=AngebotSHP!J43,PlanerSHP!$G$27=AngebotSHP!J43,PlanerSHP!$G$28=AngebotSHP!J43,PlanerSHP!$G$29=AngebotSHP!J43,PlanerSHP!$G$32=AngebotSHP!J43,PlanerSHP!$G$33=AngebotSHP!J43,PlanerSHP!$G$34=AngebotSHP!J43,PlanerSHP!$G$35=AngebotSHP!J43,PlanerSHP!$G$38=AngebotSHP!J43,PlanerSHP!$G$39=AngebotSHP!J43,PlanerSHP!$G$40=AngebotSHP!J43,PlanerSHP!$G$41=AngebotSHP!J43,PlanerSHP!$G$44=AngebotSHP!J43,PlanerSHP!$G$45=AngebotSHP!J43,PlanerSHP!$G$46=AngebotSHP!J43,PlanerSHP!$G$47=AngebotSHP!J43,PlanerSHP!$G$50=AngebotSHP!J43,PlanerSHP!$G$51=AngebotSHP!J43,PlanerSHP!$G$52=AngebotSHP!J43,PlanerSHP!$G$53=AngebotSHP!J43),"---'Bitte wählen' wählen!---",AngebotSHP!J43)</f>
        <v>WP3_04 Medien und Informatik in der Schulischen Heilpädagogik</v>
      </c>
      <c r="N43" s="271" t="str">
        <f>Angebotsplan!N37</f>
        <v>WP2_04.2</v>
      </c>
      <c r="O43" t="str">
        <f>Angebotsplan!O37</f>
        <v>Heilpädagogik im Bereich Hören II</v>
      </c>
      <c r="P43" t="str">
        <f t="shared" si="11"/>
        <v>WP2_04.2 Heilpädagogik im Bereich Hören II</v>
      </c>
      <c r="Q43" t="str">
        <f>IF(OR(PlanerSHP!$C$8=AngebotSHP!P43,PlanerSHP!$C$9=AngebotSHP!P43,PlanerSHP!$C$10=AngebotSHP!P43,PlanerSHP!$C$11=AngebotSHP!P43,PlanerSHP!$C$14=AngebotSHP!P43,PlanerSHP!$C$15=AngebotSHP!P43,PlanerSHP!$C$16=AngebotSHP!P43,PlanerSHP!$C$17=AngebotSHP!P43,PlanerSHP!$C$20=AngebotSHP!P43,PlanerSHP!$C$21=AngebotSHP!P43,PlanerSHP!$C$22=AngebotSHP!P43,PlanerSHP!$C$23=AngebotSHP!P43,PlanerSHP!$C$26=AngebotSHP!P43,PlanerSHP!$C$27=AngebotSHP!P43,PlanerSHP!$C$28=AngebotSHP!P43,PlanerSHP!$C$29=AngebotSHP!P43,PlanerSHP!$C$32=AngebotSHP!P43,PlanerSHP!$C$33=AngebotSHP!P43,PlanerSHP!$C$34=AngebotSHP!P43,PlanerSHP!$C$35=AngebotSHP!P43,PlanerSHP!$C$38=AngebotSHP!P43,PlanerSHP!$C$39=AngebotSHP!P43,PlanerSHP!$C$40=AngebotSHP!P43,PlanerSHP!$C$41=AngebotSHP!P43,PlanerSHP!$C$44=AngebotSHP!P43,PlanerSHP!$C$45=AngebotSHP!P43,PlanerSHP!$C$46=AngebotSHP!P43,PlanerSHP!$C$47=AngebotSHP!P43,PlanerSHP!$C$50=AngebotSHP!P43,PlanerSHP!$C$51=AngebotSHP!P43,PlanerSHP!$C$52=AngebotSHP!P43,PlanerSHP!$C$53=AngebotSHP!P43,PlanerSHP!$D$8=AngebotSHP!P43,PlanerSHP!$D$9=AngebotSHP!P43,PlanerSHP!$D$10=AngebotSHP!P43,PlanerSHP!$D$11=AngebotSHP!P43,PlanerSHP!$D$14=AngebotSHP!P43,PlanerSHP!$D$15=AngebotSHP!P43,PlanerSHP!$D$16=AngebotSHP!P43,PlanerSHP!$D$17=AngebotSHP!P43,PlanerSHP!$D$20=AngebotSHP!P43,PlanerSHP!$D$21=AngebotSHP!P43,PlanerSHP!$D$22=AngebotSHP!P43,PlanerSHP!$D$23=AngebotSHP!P43,PlanerSHP!$D$26=AngebotSHP!P43,PlanerSHP!$D$27=AngebotSHP!P43,PlanerSHP!$D$28=AngebotSHP!P43,PlanerSHP!$D$29=AngebotSHP!P43,PlanerSHP!$D$32=AngebotSHP!P43,PlanerSHP!$D$33=AngebotSHP!P43,PlanerSHP!$D$34=AngebotSHP!P43,PlanerSHP!$D$35=AngebotSHP!P43,PlanerSHP!$D$38=AngebotSHP!P43,PlanerSHP!$D$39=AngebotSHP!P43,PlanerSHP!$D$40=AngebotSHP!P43,PlanerSHP!$D$41=AngebotSHP!P43,PlanerSHP!$D$44=AngebotSHP!P43,PlanerSHP!$D$45=AngebotSHP!P43,PlanerSHP!$D$46=AngebotSHP!P43,PlanerSHP!$D$47=AngebotSHP!P43,PlanerSHP!$D$50=AngebotSHP!P43,PlanerSHP!$D$51=AngebotSHP!P43,PlanerSHP!$D$52=AngebotSHP!P43,PlanerSHP!$D$53=AngebotSHP!P43,PlanerSHP!$F$8=AngebotSHP!P43,PlanerSHP!$F$9=AngebotSHP!P43,PlanerSHP!$F$10=AngebotSHP!P43,PlanerSHP!$F$11=AngebotSHP!P43,PlanerSHP!$F$14=AngebotSHP!P43,PlanerSHP!$F$15=AngebotSHP!P43,PlanerSHP!$F$16=AngebotSHP!P43,PlanerSHP!$F$17=AngebotSHP!P43,PlanerSHP!$F$20=AngebotSHP!P43,PlanerSHP!$F$21=AngebotSHP!P43,PlanerSHP!$F$22=AngebotSHP!P43,PlanerSHP!$F$23=AngebotSHP!P43,PlanerSHP!$F$26=AngebotSHP!P43,PlanerSHP!$F$27=AngebotSHP!P43,PlanerSHP!$F$28=AngebotSHP!P43,PlanerSHP!$F$29=AngebotSHP!P43,PlanerSHP!$F$32=AngebotSHP!P43,PlanerSHP!$F$33=AngebotSHP!P43,PlanerSHP!$F$34=AngebotSHP!P43,PlanerSHP!$F$35=AngebotSHP!P43,PlanerSHP!$F$38=AngebotSHP!P43,PlanerSHP!$F$39=AngebotSHP!P43,PlanerSHP!$F$40=AngebotSHP!P43,PlanerSHP!$F$41=AngebotSHP!P43,PlanerSHP!$F$44=AngebotSHP!P43,PlanerSHP!$F$45=AngebotSHP!P43,PlanerSHP!$F$46=AngebotSHP!P43,PlanerSHP!$F$47=AngebotSHP!P43,PlanerSHP!$F$50=AngebotSHP!P43,PlanerSHP!$F$51=AngebotSHP!P43,PlanerSHP!$F$52=AngebotSHP!P43,PlanerSHP!$F$53=AngebotSHP!P43,PlanerSHP!$G$8=AngebotSHP!P43,PlanerSHP!$G$9=AngebotSHP!P43,PlanerSHP!$G$10=AngebotSHP!P43,PlanerSHP!$G$11=AngebotSHP!P43,PlanerSHP!$G$14=AngebotSHP!P43,PlanerSHP!$G$15=AngebotSHP!P43,PlanerSHP!$G$16=AngebotSHP!P43,PlanerSHP!$G$17=AngebotSHP!P43,PlanerSHP!$G$20=AngebotSHP!P43,PlanerSHP!$G$21=AngebotSHP!P43,PlanerSHP!$G$22=AngebotSHP!P43,PlanerSHP!$G$23=AngebotSHP!P43,PlanerSHP!$G$26=AngebotSHP!P43,PlanerSHP!$G$27=AngebotSHP!P43,PlanerSHP!$G$28=AngebotSHP!P43,PlanerSHP!$G$29=AngebotSHP!P43,PlanerSHP!$G$32=AngebotSHP!P43,PlanerSHP!$G$33=AngebotSHP!P43,PlanerSHP!$G$34=AngebotSHP!P43,PlanerSHP!$G$35=AngebotSHP!P43,PlanerSHP!$G$38=AngebotSHP!P43,PlanerSHP!$G$39=AngebotSHP!P43,PlanerSHP!$G$40=AngebotSHP!P43,PlanerSHP!$G$41=AngebotSHP!P43,PlanerSHP!$G$44=AngebotSHP!P43,PlanerSHP!$G$45=AngebotSHP!P43,PlanerSHP!$G$46=AngebotSHP!P43,PlanerSHP!$G$47=AngebotSHP!P43,PlanerSHP!$G$50=AngebotSHP!P43,PlanerSHP!$G$51=AngebotSHP!P43,PlanerSHP!$G$52=AngebotSHP!P43,PlanerSHP!$G$53=AngebotSHP!P43),"---'Bitte wählen' wählen!---",AngebotSHP!P43)</f>
        <v>WP2_04.2 Heilpädagogik im Bereich Hören II</v>
      </c>
      <c r="T43" s="271" t="str">
        <f>Angebotsplan!T37</f>
        <v>WP3_04</v>
      </c>
      <c r="U43" t="str">
        <f>Angebotsplan!U37</f>
        <v>Medien und Informatik in der Schulischen Heilpädagogik</v>
      </c>
      <c r="V43" t="str">
        <f t="shared" si="13"/>
        <v>WP3_04 Medien und Informatik in der Schulischen Heilpädagogik</v>
      </c>
      <c r="W43" t="str">
        <f>IF(OR(PlanerSHP!$C$8=AngebotSHP!V43,PlanerSHP!$C$9=AngebotSHP!V43,PlanerSHP!$C$10=AngebotSHP!V43,PlanerSHP!$C$11=AngebotSHP!V43,PlanerSHP!$C$14=AngebotSHP!V43,PlanerSHP!$C$15=AngebotSHP!V43,PlanerSHP!$C$16=AngebotSHP!V43,PlanerSHP!$C$17=AngebotSHP!V43,PlanerSHP!$C$20=AngebotSHP!V43,PlanerSHP!$C$21=AngebotSHP!V43,PlanerSHP!$C$22=AngebotSHP!V43,PlanerSHP!$C$23=AngebotSHP!V43,PlanerSHP!$C$26=AngebotSHP!V43,PlanerSHP!$C$27=AngebotSHP!V43,PlanerSHP!$C$28=AngebotSHP!V43,PlanerSHP!$C$29=AngebotSHP!V43,PlanerSHP!$C$32=AngebotSHP!V43,PlanerSHP!$C$33=AngebotSHP!V43,PlanerSHP!$C$34=AngebotSHP!V43,PlanerSHP!$C$35=AngebotSHP!V43,PlanerSHP!$C$38=AngebotSHP!V43,PlanerSHP!$C$39=AngebotSHP!V43,PlanerSHP!$C$40=AngebotSHP!V43,PlanerSHP!$C$41=AngebotSHP!V43,PlanerSHP!$C$44=AngebotSHP!V43,PlanerSHP!$C$45=AngebotSHP!V43,PlanerSHP!$C$46=AngebotSHP!V43,PlanerSHP!$C$47=AngebotSHP!V43,PlanerSHP!$C$50=AngebotSHP!V43,PlanerSHP!$C$51=AngebotSHP!V43,PlanerSHP!$C$52=AngebotSHP!V43,PlanerSHP!$C$53=AngebotSHP!V43,PlanerSHP!$D$8=AngebotSHP!V43,PlanerSHP!$D$9=AngebotSHP!V43,PlanerSHP!$D$10=AngebotSHP!V43,PlanerSHP!$D$11=AngebotSHP!V43,PlanerSHP!$D$14=AngebotSHP!V43,PlanerSHP!$D$15=AngebotSHP!V43,PlanerSHP!$D$16=AngebotSHP!V43,PlanerSHP!$D$17=AngebotSHP!V43,PlanerSHP!$D$20=AngebotSHP!V43,PlanerSHP!$D$21=AngebotSHP!V43,PlanerSHP!$D$22=AngebotSHP!V43,PlanerSHP!$D$23=AngebotSHP!V43,PlanerSHP!$D$26=AngebotSHP!V43,PlanerSHP!$D$27=AngebotSHP!V43,PlanerSHP!$D$28=AngebotSHP!V43,PlanerSHP!$D$29=AngebotSHP!V43,PlanerSHP!$D$32=AngebotSHP!V43,PlanerSHP!$D$33=AngebotSHP!V43,PlanerSHP!$D$34=AngebotSHP!V43,PlanerSHP!$D$35=AngebotSHP!V43,PlanerSHP!$D$38=AngebotSHP!V43,PlanerSHP!$D$39=AngebotSHP!V43,PlanerSHP!$D$40=AngebotSHP!V43,PlanerSHP!$D$41=AngebotSHP!V43,PlanerSHP!$D$44=AngebotSHP!V43,PlanerSHP!$D$45=AngebotSHP!V43,PlanerSHP!$D$46=AngebotSHP!V43,PlanerSHP!$D$47=AngebotSHP!V43,PlanerSHP!$D$50=AngebotSHP!V43,PlanerSHP!$D$51=AngebotSHP!V43,PlanerSHP!$D$52=AngebotSHP!V43,PlanerSHP!$D$53=AngebotSHP!V43,PlanerSHP!$F$8=AngebotSHP!V43,PlanerSHP!$F$9=AngebotSHP!V43,PlanerSHP!$F$10=AngebotSHP!V43,PlanerSHP!$F$11=AngebotSHP!V43,PlanerSHP!$F$14=AngebotSHP!V43,PlanerSHP!$F$15=AngebotSHP!V43,PlanerSHP!$F$16=AngebotSHP!V43,PlanerSHP!$F$17=AngebotSHP!V43,PlanerSHP!$F$20=AngebotSHP!V43,PlanerSHP!$F$21=AngebotSHP!V43,PlanerSHP!$F$22=AngebotSHP!V43,PlanerSHP!$F$23=AngebotSHP!V43,PlanerSHP!$F$26=AngebotSHP!V43,PlanerSHP!$F$27=AngebotSHP!V43,PlanerSHP!$F$28=AngebotSHP!V43,PlanerSHP!$F$29=AngebotSHP!V43,PlanerSHP!$F$32=AngebotSHP!V43,PlanerSHP!$F$33=AngebotSHP!V43,PlanerSHP!$F$34=AngebotSHP!V43,PlanerSHP!$F$35=AngebotSHP!V43,PlanerSHP!$F$38=AngebotSHP!V43,PlanerSHP!$F$39=AngebotSHP!V43,PlanerSHP!$F$40=AngebotSHP!V43,PlanerSHP!$F$41=AngebotSHP!V43,PlanerSHP!$F$44=AngebotSHP!V43,PlanerSHP!$F$45=AngebotSHP!V43,PlanerSHP!$F$46=AngebotSHP!V43,PlanerSHP!$F$47=AngebotSHP!V43,PlanerSHP!$F$50=AngebotSHP!V43,PlanerSHP!$F$51=AngebotSHP!V43,PlanerSHP!$F$52=AngebotSHP!V43,PlanerSHP!$F$53=AngebotSHP!V43,PlanerSHP!$G$8=AngebotSHP!V43,PlanerSHP!$G$9=AngebotSHP!V43,PlanerSHP!$G$10=AngebotSHP!V43,PlanerSHP!$G$11=AngebotSHP!V43,PlanerSHP!$G$14=AngebotSHP!V43,PlanerSHP!$G$15=AngebotSHP!V43,PlanerSHP!$G$16=AngebotSHP!V43,PlanerSHP!$G$17=AngebotSHP!V43,PlanerSHP!$G$20=AngebotSHP!V43,PlanerSHP!$G$21=AngebotSHP!V43,PlanerSHP!$G$22=AngebotSHP!V43,PlanerSHP!$G$23=AngebotSHP!V43,PlanerSHP!$G$26=AngebotSHP!V43,PlanerSHP!$G$27=AngebotSHP!V43,PlanerSHP!$G$28=AngebotSHP!V43,PlanerSHP!$G$29=AngebotSHP!V43,PlanerSHP!$G$32=AngebotSHP!V43,PlanerSHP!$G$33=AngebotSHP!V43,PlanerSHP!$G$34=AngebotSHP!V43,PlanerSHP!$G$35=AngebotSHP!V43,PlanerSHP!$G$38=AngebotSHP!V43,PlanerSHP!$G$39=AngebotSHP!V43,PlanerSHP!$G$40=AngebotSHP!V43,PlanerSHP!$G$41=AngebotSHP!V43,PlanerSHP!$G$44=AngebotSHP!V43,PlanerSHP!$G$45=AngebotSHP!V43,PlanerSHP!$G$46=AngebotSHP!V43,PlanerSHP!$G$47=AngebotSHP!V43,PlanerSHP!$G$50=AngebotSHP!V43,PlanerSHP!$G$51=AngebotSHP!V43,PlanerSHP!$G$52=AngebotSHP!V43,PlanerSHP!$G$53=AngebotSHP!V43),"---'Bitte wählen' wählen!---",AngebotSHP!V43)</f>
        <v>WP3_04 Medien und Informatik in der Schulischen Heilpädagogik</v>
      </c>
    </row>
    <row r="44" spans="1:23" x14ac:dyDescent="0.35">
      <c r="H44" s="271" t="str">
        <f>Angebotsplan!H16</f>
        <v>W3_07</v>
      </c>
      <c r="I44" t="str">
        <f>Angebotsplan!I16</f>
        <v>Deutsch als Zweitsprache und Mehrsprachigkeit</v>
      </c>
      <c r="J44" t="str">
        <f>CONCATENATE(H44," ",I44)</f>
        <v>W3_07 Deutsch als Zweitsprache und Mehrsprachigkeit</v>
      </c>
      <c r="K44" t="str">
        <f>IF(OR(PlanerSHP!$C$8=AngebotSHP!J44,PlanerSHP!$C$9=AngebotSHP!J44,PlanerSHP!$C$10=AngebotSHP!J44,PlanerSHP!$C$11=AngebotSHP!J44,PlanerSHP!$C$14=AngebotSHP!J44,PlanerSHP!$C$15=AngebotSHP!J44,PlanerSHP!$C$16=AngebotSHP!J44,PlanerSHP!$C$17=AngebotSHP!J44,PlanerSHP!$C$20=AngebotSHP!J44,PlanerSHP!$C$21=AngebotSHP!J44,PlanerSHP!$C$22=AngebotSHP!J44,PlanerSHP!$C$23=AngebotSHP!J44,PlanerSHP!$C$26=AngebotSHP!J44,PlanerSHP!$C$27=AngebotSHP!J44,PlanerSHP!$C$28=AngebotSHP!J44,PlanerSHP!$C$29=AngebotSHP!J44,PlanerSHP!$C$32=AngebotSHP!J44,PlanerSHP!$C$33=AngebotSHP!J44,PlanerSHP!$C$34=AngebotSHP!J44,PlanerSHP!$C$35=AngebotSHP!J44,PlanerSHP!$C$38=AngebotSHP!J44,PlanerSHP!$C$39=AngebotSHP!J44,PlanerSHP!$C$40=AngebotSHP!J44,PlanerSHP!$C$41=AngebotSHP!J44,PlanerSHP!$C$44=AngebotSHP!J44,PlanerSHP!$C$45=AngebotSHP!J44,PlanerSHP!$C$46=AngebotSHP!J44,PlanerSHP!$C$47=AngebotSHP!J44,PlanerSHP!$C$50=AngebotSHP!J44,PlanerSHP!$C$51=AngebotSHP!J44,PlanerSHP!$C$52=AngebotSHP!J44,PlanerSHP!$C$53=AngebotSHP!J44,PlanerSHP!$D$8=AngebotSHP!J44,PlanerSHP!$D$9=AngebotSHP!J44,PlanerSHP!$D$10=AngebotSHP!J44,PlanerSHP!$D$11=AngebotSHP!J44,PlanerSHP!$D$14=AngebotSHP!J44,PlanerSHP!$D$15=AngebotSHP!J44,PlanerSHP!$D$16=AngebotSHP!J44,PlanerSHP!$D$17=AngebotSHP!J44,PlanerSHP!$D$20=AngebotSHP!J44,PlanerSHP!$D$21=AngebotSHP!J44,PlanerSHP!$D$22=AngebotSHP!J44,PlanerSHP!$D$23=AngebotSHP!J44,PlanerSHP!$D$26=AngebotSHP!J44,PlanerSHP!$D$27=AngebotSHP!J44,PlanerSHP!$D$28=AngebotSHP!J44,PlanerSHP!$D$29=AngebotSHP!J44,PlanerSHP!$D$32=AngebotSHP!J44,PlanerSHP!$D$33=AngebotSHP!J44,PlanerSHP!$D$34=AngebotSHP!J44,PlanerSHP!$D$35=AngebotSHP!J44,PlanerSHP!$D$38=AngebotSHP!J44,PlanerSHP!$D$39=AngebotSHP!J44,PlanerSHP!$D$40=AngebotSHP!J44,PlanerSHP!$D$41=AngebotSHP!J44,PlanerSHP!$D$44=AngebotSHP!J44,PlanerSHP!$D$45=AngebotSHP!J44,PlanerSHP!$D$46=AngebotSHP!J44,PlanerSHP!$D$47=AngebotSHP!J44,PlanerSHP!$D$50=AngebotSHP!J44,PlanerSHP!$D$51=AngebotSHP!J44,PlanerSHP!$D$52=AngebotSHP!J44,PlanerSHP!$D$53=AngebotSHP!J44,PlanerSHP!$F$8=AngebotSHP!J44,PlanerSHP!$F$9=AngebotSHP!J44,PlanerSHP!$F$10=AngebotSHP!J44,PlanerSHP!$F$11=AngebotSHP!J44,PlanerSHP!$F$14=AngebotSHP!J44,PlanerSHP!$F$15=AngebotSHP!J44,PlanerSHP!$F$16=AngebotSHP!J44,PlanerSHP!$F$17=AngebotSHP!J44,PlanerSHP!$F$20=AngebotSHP!J44,PlanerSHP!$F$21=AngebotSHP!J44,PlanerSHP!$F$22=AngebotSHP!J44,PlanerSHP!$F$23=AngebotSHP!J44,PlanerSHP!$F$26=AngebotSHP!J44,PlanerSHP!$F$27=AngebotSHP!J44,PlanerSHP!$F$28=AngebotSHP!J44,PlanerSHP!$F$29=AngebotSHP!J44,PlanerSHP!$F$32=AngebotSHP!J44,PlanerSHP!$F$33=AngebotSHP!J44,PlanerSHP!$F$34=AngebotSHP!J44,PlanerSHP!$F$35=AngebotSHP!J44,PlanerSHP!$F$38=AngebotSHP!J44,PlanerSHP!$F$39=AngebotSHP!J44,PlanerSHP!$F$40=AngebotSHP!J44,PlanerSHP!$F$41=AngebotSHP!J44,PlanerSHP!$F$44=AngebotSHP!J44,PlanerSHP!$F$45=AngebotSHP!J44,PlanerSHP!$F$46=AngebotSHP!J44,PlanerSHP!$F$47=AngebotSHP!J44,PlanerSHP!$F$50=AngebotSHP!J44,PlanerSHP!$F$51=AngebotSHP!J44,PlanerSHP!$F$52=AngebotSHP!J44,PlanerSHP!$F$53=AngebotSHP!J44,PlanerSHP!$G$8=AngebotSHP!J44,PlanerSHP!$G$9=AngebotSHP!J44,PlanerSHP!$G$10=AngebotSHP!J44,PlanerSHP!$G$11=AngebotSHP!J44,PlanerSHP!$G$14=AngebotSHP!J44,PlanerSHP!$G$15=AngebotSHP!J44,PlanerSHP!$G$16=AngebotSHP!J44,PlanerSHP!$G$17=AngebotSHP!J44,PlanerSHP!$G$20=AngebotSHP!J44,PlanerSHP!$G$21=AngebotSHP!J44,PlanerSHP!$G$22=AngebotSHP!J44,PlanerSHP!$G$23=AngebotSHP!J44,PlanerSHP!$G$26=AngebotSHP!J44,PlanerSHP!$G$27=AngebotSHP!J44,PlanerSHP!$G$28=AngebotSHP!J44,PlanerSHP!$G$29=AngebotSHP!J44,PlanerSHP!$G$32=AngebotSHP!J44,PlanerSHP!$G$33=AngebotSHP!J44,PlanerSHP!$G$34=AngebotSHP!J44,PlanerSHP!$G$35=AngebotSHP!J44,PlanerSHP!$G$38=AngebotSHP!J44,PlanerSHP!$G$39=AngebotSHP!J44,PlanerSHP!$G$40=AngebotSHP!J44,PlanerSHP!$G$41=AngebotSHP!J44,PlanerSHP!$G$44=AngebotSHP!J44,PlanerSHP!$G$45=AngebotSHP!J44,PlanerSHP!$G$46=AngebotSHP!J44,PlanerSHP!$G$47=AngebotSHP!J44,PlanerSHP!$G$50=AngebotSHP!J44,PlanerSHP!$G$51=AngebotSHP!J44,PlanerSHP!$G$52=AngebotSHP!J44,PlanerSHP!$G$53=AngebotSHP!J44),"---'Bitte wählen' wählen!---",AngebotSHP!J44)</f>
        <v>W3_07 Deutsch als Zweitsprache und Mehrsprachigkeit</v>
      </c>
      <c r="N44" s="271" t="str">
        <f>Angebotsplan!N38</f>
        <v>WP2_05.2</v>
      </c>
      <c r="O44" t="str">
        <f>Angebotsplan!O38</f>
        <v>Heilpädagogik im Bereich Sehen II</v>
      </c>
      <c r="P44" t="str">
        <f t="shared" si="11"/>
        <v>WP2_05.2 Heilpädagogik im Bereich Sehen II</v>
      </c>
      <c r="Q44" t="str">
        <f>IF(OR(PlanerSHP!$C$8=AngebotSHP!P44,PlanerSHP!$C$9=AngebotSHP!P44,PlanerSHP!$C$10=AngebotSHP!P44,PlanerSHP!$C$11=AngebotSHP!P44,PlanerSHP!$C$14=AngebotSHP!P44,PlanerSHP!$C$15=AngebotSHP!P44,PlanerSHP!$C$16=AngebotSHP!P44,PlanerSHP!$C$17=AngebotSHP!P44,PlanerSHP!$C$20=AngebotSHP!P44,PlanerSHP!$C$21=AngebotSHP!P44,PlanerSHP!$C$22=AngebotSHP!P44,PlanerSHP!$C$23=AngebotSHP!P44,PlanerSHP!$C$26=AngebotSHP!P44,PlanerSHP!$C$27=AngebotSHP!P44,PlanerSHP!$C$28=AngebotSHP!P44,PlanerSHP!$C$29=AngebotSHP!P44,PlanerSHP!$C$32=AngebotSHP!P44,PlanerSHP!$C$33=AngebotSHP!P44,PlanerSHP!$C$34=AngebotSHP!P44,PlanerSHP!$C$35=AngebotSHP!P44,PlanerSHP!$C$38=AngebotSHP!P44,PlanerSHP!$C$39=AngebotSHP!P44,PlanerSHP!$C$40=AngebotSHP!P44,PlanerSHP!$C$41=AngebotSHP!P44,PlanerSHP!$C$44=AngebotSHP!P44,PlanerSHP!$C$45=AngebotSHP!P44,PlanerSHP!$C$46=AngebotSHP!P44,PlanerSHP!$C$47=AngebotSHP!P44,PlanerSHP!$C$50=AngebotSHP!P44,PlanerSHP!$C$51=AngebotSHP!P44,PlanerSHP!$C$52=AngebotSHP!P44,PlanerSHP!$C$53=AngebotSHP!P44,PlanerSHP!$D$8=AngebotSHP!P44,PlanerSHP!$D$9=AngebotSHP!P44,PlanerSHP!$D$10=AngebotSHP!P44,PlanerSHP!$D$11=AngebotSHP!P44,PlanerSHP!$D$14=AngebotSHP!P44,PlanerSHP!$D$15=AngebotSHP!P44,PlanerSHP!$D$16=AngebotSHP!P44,PlanerSHP!$D$17=AngebotSHP!P44,PlanerSHP!$D$20=AngebotSHP!P44,PlanerSHP!$D$21=AngebotSHP!P44,PlanerSHP!$D$22=AngebotSHP!P44,PlanerSHP!$D$23=AngebotSHP!P44,PlanerSHP!$D$26=AngebotSHP!P44,PlanerSHP!$D$27=AngebotSHP!P44,PlanerSHP!$D$28=AngebotSHP!P44,PlanerSHP!$D$29=AngebotSHP!P44,PlanerSHP!$D$32=AngebotSHP!P44,PlanerSHP!$D$33=AngebotSHP!P44,PlanerSHP!$D$34=AngebotSHP!P44,PlanerSHP!$D$35=AngebotSHP!P44,PlanerSHP!$D$38=AngebotSHP!P44,PlanerSHP!$D$39=AngebotSHP!P44,PlanerSHP!$D$40=AngebotSHP!P44,PlanerSHP!$D$41=AngebotSHP!P44,PlanerSHP!$D$44=AngebotSHP!P44,PlanerSHP!$D$45=AngebotSHP!P44,PlanerSHP!$D$46=AngebotSHP!P44,PlanerSHP!$D$47=AngebotSHP!P44,PlanerSHP!$D$50=AngebotSHP!P44,PlanerSHP!$D$51=AngebotSHP!P44,PlanerSHP!$D$52=AngebotSHP!P44,PlanerSHP!$D$53=AngebotSHP!P44,PlanerSHP!$F$8=AngebotSHP!P44,PlanerSHP!$F$9=AngebotSHP!P44,PlanerSHP!$F$10=AngebotSHP!P44,PlanerSHP!$F$11=AngebotSHP!P44,PlanerSHP!$F$14=AngebotSHP!P44,PlanerSHP!$F$15=AngebotSHP!P44,PlanerSHP!$F$16=AngebotSHP!P44,PlanerSHP!$F$17=AngebotSHP!P44,PlanerSHP!$F$20=AngebotSHP!P44,PlanerSHP!$F$21=AngebotSHP!P44,PlanerSHP!$F$22=AngebotSHP!P44,PlanerSHP!$F$23=AngebotSHP!P44,PlanerSHP!$F$26=AngebotSHP!P44,PlanerSHP!$F$27=AngebotSHP!P44,PlanerSHP!$F$28=AngebotSHP!P44,PlanerSHP!$F$29=AngebotSHP!P44,PlanerSHP!$F$32=AngebotSHP!P44,PlanerSHP!$F$33=AngebotSHP!P44,PlanerSHP!$F$34=AngebotSHP!P44,PlanerSHP!$F$35=AngebotSHP!P44,PlanerSHP!$F$38=AngebotSHP!P44,PlanerSHP!$F$39=AngebotSHP!P44,PlanerSHP!$F$40=AngebotSHP!P44,PlanerSHP!$F$41=AngebotSHP!P44,PlanerSHP!$F$44=AngebotSHP!P44,PlanerSHP!$F$45=AngebotSHP!P44,PlanerSHP!$F$46=AngebotSHP!P44,PlanerSHP!$F$47=AngebotSHP!P44,PlanerSHP!$F$50=AngebotSHP!P44,PlanerSHP!$F$51=AngebotSHP!P44,PlanerSHP!$F$52=AngebotSHP!P44,PlanerSHP!$F$53=AngebotSHP!P44,PlanerSHP!$G$8=AngebotSHP!P44,PlanerSHP!$G$9=AngebotSHP!P44,PlanerSHP!$G$10=AngebotSHP!P44,PlanerSHP!$G$11=AngebotSHP!P44,PlanerSHP!$G$14=AngebotSHP!P44,PlanerSHP!$G$15=AngebotSHP!P44,PlanerSHP!$G$16=AngebotSHP!P44,PlanerSHP!$G$17=AngebotSHP!P44,PlanerSHP!$G$20=AngebotSHP!P44,PlanerSHP!$G$21=AngebotSHP!P44,PlanerSHP!$G$22=AngebotSHP!P44,PlanerSHP!$G$23=AngebotSHP!P44,PlanerSHP!$G$26=AngebotSHP!P44,PlanerSHP!$G$27=AngebotSHP!P44,PlanerSHP!$G$28=AngebotSHP!P44,PlanerSHP!$G$29=AngebotSHP!P44,PlanerSHP!$G$32=AngebotSHP!P44,PlanerSHP!$G$33=AngebotSHP!P44,PlanerSHP!$G$34=AngebotSHP!P44,PlanerSHP!$G$35=AngebotSHP!P44,PlanerSHP!$G$38=AngebotSHP!P44,PlanerSHP!$G$39=AngebotSHP!P44,PlanerSHP!$G$40=AngebotSHP!P44,PlanerSHP!$G$41=AngebotSHP!P44,PlanerSHP!$G$44=AngebotSHP!P44,PlanerSHP!$G$45=AngebotSHP!P44,PlanerSHP!$G$46=AngebotSHP!P44,PlanerSHP!$G$47=AngebotSHP!P44,PlanerSHP!$G$50=AngebotSHP!P44,PlanerSHP!$G$51=AngebotSHP!P44,PlanerSHP!$G$52=AngebotSHP!P44,PlanerSHP!$G$53=AngebotSHP!P44),"---'Bitte wählen' wählen!---",AngebotSHP!P44)</f>
        <v>WP2_05.2 Heilpädagogik im Bereich Sehen II</v>
      </c>
      <c r="T44" s="410" t="str">
        <f>Angebotsplan!T40</f>
        <v>W_xy</v>
      </c>
      <c r="U44" t="str">
        <f>Angebotsplan!U40</f>
        <v>Wahlmodule</v>
      </c>
      <c r="V44" t="str">
        <f>CONCATENATE("5 CP aus ",T44,"-a ",U44," (Wahl aus Angebot)")</f>
        <v>5 CP aus W_xy-a Wahlmodule (Wahl aus Angebot)</v>
      </c>
      <c r="W44" t="str">
        <f>IF(OR(PlanerSHP!$C$8=AngebotSHP!V44,PlanerSHP!$C$9=AngebotSHP!V44,PlanerSHP!$C$10=AngebotSHP!V44,PlanerSHP!$C$11=AngebotSHP!V44,PlanerSHP!$C$14=AngebotSHP!V44,PlanerSHP!$C$15=AngebotSHP!V44,PlanerSHP!$C$16=AngebotSHP!V44,PlanerSHP!$C$17=AngebotSHP!V44,PlanerSHP!$C$20=AngebotSHP!V44,PlanerSHP!$C$21=AngebotSHP!V44,PlanerSHP!$C$22=AngebotSHP!V44,PlanerSHP!$C$23=AngebotSHP!V44,PlanerSHP!$C$26=AngebotSHP!V44,PlanerSHP!$C$27=AngebotSHP!V44,PlanerSHP!$C$28=AngebotSHP!V44,PlanerSHP!$C$29=AngebotSHP!V44,PlanerSHP!$C$32=AngebotSHP!V44,PlanerSHP!$C$33=AngebotSHP!V44,PlanerSHP!$C$34=AngebotSHP!V44,PlanerSHP!$C$35=AngebotSHP!V44,PlanerSHP!$C$38=AngebotSHP!V44,PlanerSHP!$C$39=AngebotSHP!V44,PlanerSHP!$C$40=AngebotSHP!V44,PlanerSHP!$C$41=AngebotSHP!V44,PlanerSHP!$C$44=AngebotSHP!V44,PlanerSHP!$C$45=AngebotSHP!V44,PlanerSHP!$C$46=AngebotSHP!V44,PlanerSHP!$C$47=AngebotSHP!V44,PlanerSHP!$C$50=AngebotSHP!V44,PlanerSHP!$C$51=AngebotSHP!V44,PlanerSHP!$C$52=AngebotSHP!V44,PlanerSHP!$C$53=AngebotSHP!V44,PlanerSHP!$D$8=AngebotSHP!V44,PlanerSHP!$D$9=AngebotSHP!V44,PlanerSHP!$D$10=AngebotSHP!V44,PlanerSHP!$D$11=AngebotSHP!V44,PlanerSHP!$D$14=AngebotSHP!V44,PlanerSHP!$D$15=AngebotSHP!V44,PlanerSHP!$D$16=AngebotSHP!V44,PlanerSHP!$D$17=AngebotSHP!V44,PlanerSHP!$D$20=AngebotSHP!V44,PlanerSHP!$D$21=AngebotSHP!V44,PlanerSHP!$D$22=AngebotSHP!V44,PlanerSHP!$D$23=AngebotSHP!V44,PlanerSHP!$D$26=AngebotSHP!V44,PlanerSHP!$D$27=AngebotSHP!V44,PlanerSHP!$D$28=AngebotSHP!V44,PlanerSHP!$D$29=AngebotSHP!V44,PlanerSHP!$D$32=AngebotSHP!V44,PlanerSHP!$D$33=AngebotSHP!V44,PlanerSHP!$D$34=AngebotSHP!V44,PlanerSHP!$D$35=AngebotSHP!V44,PlanerSHP!$D$38=AngebotSHP!V44,PlanerSHP!$D$39=AngebotSHP!V44,PlanerSHP!$D$40=AngebotSHP!V44,PlanerSHP!$D$41=AngebotSHP!V44,PlanerSHP!$D$44=AngebotSHP!V44,PlanerSHP!$D$45=AngebotSHP!V44,PlanerSHP!$D$46=AngebotSHP!V44,PlanerSHP!$D$47=AngebotSHP!V44,PlanerSHP!$D$50=AngebotSHP!V44,PlanerSHP!$D$51=AngebotSHP!V44,PlanerSHP!$D$52=AngebotSHP!V44,PlanerSHP!$D$53=AngebotSHP!V44,PlanerSHP!$F$8=AngebotSHP!V44,PlanerSHP!$F$9=AngebotSHP!V44,PlanerSHP!$F$10=AngebotSHP!V44,PlanerSHP!$F$11=AngebotSHP!V44,PlanerSHP!$F$14=AngebotSHP!V44,PlanerSHP!$F$15=AngebotSHP!V44,PlanerSHP!$F$16=AngebotSHP!V44,PlanerSHP!$F$17=AngebotSHP!V44,PlanerSHP!$F$20=AngebotSHP!V44,PlanerSHP!$F$21=AngebotSHP!V44,PlanerSHP!$F$22=AngebotSHP!V44,PlanerSHP!$F$23=AngebotSHP!V44,PlanerSHP!$F$26=AngebotSHP!V44,PlanerSHP!$F$27=AngebotSHP!V44,PlanerSHP!$F$28=AngebotSHP!V44,PlanerSHP!$F$29=AngebotSHP!V44,PlanerSHP!$F$32=AngebotSHP!V44,PlanerSHP!$F$33=AngebotSHP!V44,PlanerSHP!$F$34=AngebotSHP!V44,PlanerSHP!$F$35=AngebotSHP!V44,PlanerSHP!$F$38=AngebotSHP!V44,PlanerSHP!$F$39=AngebotSHP!V44,PlanerSHP!$F$40=AngebotSHP!V44,PlanerSHP!$F$41=AngebotSHP!V44,PlanerSHP!$F$44=AngebotSHP!V44,PlanerSHP!$F$45=AngebotSHP!V44,PlanerSHP!$F$46=AngebotSHP!V44,PlanerSHP!$F$47=AngebotSHP!V44,PlanerSHP!$F$50=AngebotSHP!V44,PlanerSHP!$F$51=AngebotSHP!V44,PlanerSHP!$F$52=AngebotSHP!V44,PlanerSHP!$F$53=AngebotSHP!V44,PlanerSHP!$G$8=AngebotSHP!V44,PlanerSHP!$G$9=AngebotSHP!V44,PlanerSHP!$G$10=AngebotSHP!V44,PlanerSHP!$G$11=AngebotSHP!V44,PlanerSHP!$G$14=AngebotSHP!V44,PlanerSHP!$G$15=AngebotSHP!V44,PlanerSHP!$G$16=AngebotSHP!V44,PlanerSHP!$G$17=AngebotSHP!V44,PlanerSHP!$G$20=AngebotSHP!V44,PlanerSHP!$G$21=AngebotSHP!V44,PlanerSHP!$G$22=AngebotSHP!V44,PlanerSHP!$G$23=AngebotSHP!V44,PlanerSHP!$G$26=AngebotSHP!V44,PlanerSHP!$G$27=AngebotSHP!V44,PlanerSHP!$G$28=AngebotSHP!V44,PlanerSHP!$G$29=AngebotSHP!V44,PlanerSHP!$G$32=AngebotSHP!V44,PlanerSHP!$G$33=AngebotSHP!V44,PlanerSHP!$G$34=AngebotSHP!V44,PlanerSHP!$G$35=AngebotSHP!V44,PlanerSHP!$G$38=AngebotSHP!V44,PlanerSHP!$G$39=AngebotSHP!V44,PlanerSHP!$G$40=AngebotSHP!V44,PlanerSHP!$G$41=AngebotSHP!V44,PlanerSHP!$G$44=AngebotSHP!V44,PlanerSHP!$G$45=AngebotSHP!V44,PlanerSHP!$G$46=AngebotSHP!V44,PlanerSHP!$G$47=AngebotSHP!V44,PlanerSHP!$G$50=AngebotSHP!V44,PlanerSHP!$G$51=AngebotSHP!V44,PlanerSHP!$G$52=AngebotSHP!V44,PlanerSHP!$G$53=AngebotSHP!V44),"---'Bitte wählen' wählen!---",AngebotSHP!V44)</f>
        <v>5 CP aus W_xy-a Wahlmodule (Wahl aus Angebot)</v>
      </c>
    </row>
    <row r="45" spans="1:23" x14ac:dyDescent="0.35">
      <c r="A45" s="358"/>
      <c r="N45" s="271" t="str">
        <f>Angebotsplan!N40</f>
        <v>WP4_04.2</v>
      </c>
      <c r="O45" t="str">
        <f>Angebotsplan!O40</f>
        <v xml:space="preserve">Multiprofessionelle Kooperation </v>
      </c>
      <c r="P45" t="str">
        <f t="shared" si="11"/>
        <v xml:space="preserve">WP4_04.2 Multiprofessionelle Kooperation </v>
      </c>
      <c r="Q45" t="str">
        <f>IF(OR(PlanerSHP!$C$8=AngebotSHP!P45,PlanerSHP!$C$9=AngebotSHP!P45,PlanerSHP!$C$10=AngebotSHP!P45,PlanerSHP!$C$11=AngebotSHP!P45,PlanerSHP!$C$14=AngebotSHP!P45,PlanerSHP!$C$15=AngebotSHP!P45,PlanerSHP!$C$16=AngebotSHP!P45,PlanerSHP!$C$17=AngebotSHP!P45,PlanerSHP!$C$20=AngebotSHP!P45,PlanerSHP!$C$21=AngebotSHP!P45,PlanerSHP!$C$22=AngebotSHP!P45,PlanerSHP!$C$23=AngebotSHP!P45,PlanerSHP!$C$26=AngebotSHP!P45,PlanerSHP!$C$27=AngebotSHP!P45,PlanerSHP!$C$28=AngebotSHP!P45,PlanerSHP!$C$29=AngebotSHP!P45,PlanerSHP!$C$32=AngebotSHP!P45,PlanerSHP!$C$33=AngebotSHP!P45,PlanerSHP!$C$34=AngebotSHP!P45,PlanerSHP!$C$35=AngebotSHP!P45,PlanerSHP!$C$38=AngebotSHP!P45,PlanerSHP!$C$39=AngebotSHP!P45,PlanerSHP!$C$40=AngebotSHP!P45,PlanerSHP!$C$41=AngebotSHP!P45,PlanerSHP!$C$44=AngebotSHP!P45,PlanerSHP!$C$45=AngebotSHP!P45,PlanerSHP!$C$46=AngebotSHP!P45,PlanerSHP!$C$47=AngebotSHP!P45,PlanerSHP!$C$50=AngebotSHP!P45,PlanerSHP!$C$51=AngebotSHP!P45,PlanerSHP!$C$52=AngebotSHP!P45,PlanerSHP!$C$53=AngebotSHP!P45,PlanerSHP!$D$8=AngebotSHP!P45,PlanerSHP!$D$9=AngebotSHP!P45,PlanerSHP!$D$10=AngebotSHP!P45,PlanerSHP!$D$11=AngebotSHP!P45,PlanerSHP!$D$14=AngebotSHP!P45,PlanerSHP!$D$15=AngebotSHP!P45,PlanerSHP!$D$16=AngebotSHP!P45,PlanerSHP!$D$17=AngebotSHP!P45,PlanerSHP!$D$20=AngebotSHP!P45,PlanerSHP!$D$21=AngebotSHP!P45,PlanerSHP!$D$22=AngebotSHP!P45,PlanerSHP!$D$23=AngebotSHP!P45,PlanerSHP!$D$26=AngebotSHP!P45,PlanerSHP!$D$27=AngebotSHP!P45,PlanerSHP!$D$28=AngebotSHP!P45,PlanerSHP!$D$29=AngebotSHP!P45,PlanerSHP!$D$32=AngebotSHP!P45,PlanerSHP!$D$33=AngebotSHP!P45,PlanerSHP!$D$34=AngebotSHP!P45,PlanerSHP!$D$35=AngebotSHP!P45,PlanerSHP!$D$38=AngebotSHP!P45,PlanerSHP!$D$39=AngebotSHP!P45,PlanerSHP!$D$40=AngebotSHP!P45,PlanerSHP!$D$41=AngebotSHP!P45,PlanerSHP!$D$44=AngebotSHP!P45,PlanerSHP!$D$45=AngebotSHP!P45,PlanerSHP!$D$46=AngebotSHP!P45,PlanerSHP!$D$47=AngebotSHP!P45,PlanerSHP!$D$50=AngebotSHP!P45,PlanerSHP!$D$51=AngebotSHP!P45,PlanerSHP!$D$52=AngebotSHP!P45,PlanerSHP!$D$53=AngebotSHP!P45,PlanerSHP!$F$8=AngebotSHP!P45,PlanerSHP!$F$9=AngebotSHP!P45,PlanerSHP!$F$10=AngebotSHP!P45,PlanerSHP!$F$11=AngebotSHP!P45,PlanerSHP!$F$14=AngebotSHP!P45,PlanerSHP!$F$15=AngebotSHP!P45,PlanerSHP!$F$16=AngebotSHP!P45,PlanerSHP!$F$17=AngebotSHP!P45,PlanerSHP!$F$20=AngebotSHP!P45,PlanerSHP!$F$21=AngebotSHP!P45,PlanerSHP!$F$22=AngebotSHP!P45,PlanerSHP!$F$23=AngebotSHP!P45,PlanerSHP!$F$26=AngebotSHP!P45,PlanerSHP!$F$27=AngebotSHP!P45,PlanerSHP!$F$28=AngebotSHP!P45,PlanerSHP!$F$29=AngebotSHP!P45,PlanerSHP!$F$32=AngebotSHP!P45,PlanerSHP!$F$33=AngebotSHP!P45,PlanerSHP!$F$34=AngebotSHP!P45,PlanerSHP!$F$35=AngebotSHP!P45,PlanerSHP!$F$38=AngebotSHP!P45,PlanerSHP!$F$39=AngebotSHP!P45,PlanerSHP!$F$40=AngebotSHP!P45,PlanerSHP!$F$41=AngebotSHP!P45,PlanerSHP!$F$44=AngebotSHP!P45,PlanerSHP!$F$45=AngebotSHP!P45,PlanerSHP!$F$46=AngebotSHP!P45,PlanerSHP!$F$47=AngebotSHP!P45,PlanerSHP!$F$50=AngebotSHP!P45,PlanerSHP!$F$51=AngebotSHP!P45,PlanerSHP!$F$52=AngebotSHP!P45,PlanerSHP!$F$53=AngebotSHP!P45,PlanerSHP!$G$8=AngebotSHP!P45,PlanerSHP!$G$9=AngebotSHP!P45,PlanerSHP!$G$10=AngebotSHP!P45,PlanerSHP!$G$11=AngebotSHP!P45,PlanerSHP!$G$14=AngebotSHP!P45,PlanerSHP!$G$15=AngebotSHP!P45,PlanerSHP!$G$16=AngebotSHP!P45,PlanerSHP!$G$17=AngebotSHP!P45,PlanerSHP!$G$20=AngebotSHP!P45,PlanerSHP!$G$21=AngebotSHP!P45,PlanerSHP!$G$22=AngebotSHP!P45,PlanerSHP!$G$23=AngebotSHP!P45,PlanerSHP!$G$26=AngebotSHP!P45,PlanerSHP!$G$27=AngebotSHP!P45,PlanerSHP!$G$28=AngebotSHP!P45,PlanerSHP!$G$29=AngebotSHP!P45,PlanerSHP!$G$32=AngebotSHP!P45,PlanerSHP!$G$33=AngebotSHP!P45,PlanerSHP!$G$34=AngebotSHP!P45,PlanerSHP!$G$35=AngebotSHP!P45,PlanerSHP!$G$38=AngebotSHP!P45,PlanerSHP!$G$39=AngebotSHP!P45,PlanerSHP!$G$40=AngebotSHP!P45,PlanerSHP!$G$41=AngebotSHP!P45,PlanerSHP!$G$44=AngebotSHP!P45,PlanerSHP!$G$45=AngebotSHP!P45,PlanerSHP!$G$46=AngebotSHP!P45,PlanerSHP!$G$47=AngebotSHP!P45,PlanerSHP!$G$50=AngebotSHP!P45,PlanerSHP!$G$51=AngebotSHP!P45,PlanerSHP!$G$52=AngebotSHP!P45,PlanerSHP!$G$53=AngebotSHP!P45),"---'Bitte wählen' wählen!---",AngebotSHP!P45)</f>
        <v xml:space="preserve">WP4_04.2 Multiprofessionelle Kooperation </v>
      </c>
      <c r="U45" t="str">
        <f>Angebotsplan!U40</f>
        <v>Wahlmodule</v>
      </c>
      <c r="V45" t="str">
        <f>CONCATENATE("5 CP aus ",T44,"-b ",U44," (Wahl aus Angebot)")</f>
        <v>5 CP aus W_xy-b Wahlmodule (Wahl aus Angebot)</v>
      </c>
      <c r="W45" t="str">
        <f>IF(OR(PlanerSHP!$C$8=AngebotSHP!V45,PlanerSHP!$C$9=AngebotSHP!V45,PlanerSHP!$C$10=AngebotSHP!V45,PlanerSHP!$C$11=AngebotSHP!V45,PlanerSHP!$C$14=AngebotSHP!V45,PlanerSHP!$C$15=AngebotSHP!V45,PlanerSHP!$C$16=AngebotSHP!V45,PlanerSHP!$C$17=AngebotSHP!V45,PlanerSHP!$C$20=AngebotSHP!V45,PlanerSHP!$C$21=AngebotSHP!V45,PlanerSHP!$C$22=AngebotSHP!V45,PlanerSHP!$C$23=AngebotSHP!V45,PlanerSHP!$C$26=AngebotSHP!V45,PlanerSHP!$C$27=AngebotSHP!V45,PlanerSHP!$C$28=AngebotSHP!V45,PlanerSHP!$C$29=AngebotSHP!V45,PlanerSHP!$C$32=AngebotSHP!V45,PlanerSHP!$C$33=AngebotSHP!V45,PlanerSHP!$C$34=AngebotSHP!V45,PlanerSHP!$C$35=AngebotSHP!V45,PlanerSHP!$C$38=AngebotSHP!V45,PlanerSHP!$C$39=AngebotSHP!V45,PlanerSHP!$C$40=AngebotSHP!V45,PlanerSHP!$C$41=AngebotSHP!V45,PlanerSHP!$C$44=AngebotSHP!V45,PlanerSHP!$C$45=AngebotSHP!V45,PlanerSHP!$C$46=AngebotSHP!V45,PlanerSHP!$C$47=AngebotSHP!V45,PlanerSHP!$C$50=AngebotSHP!V45,PlanerSHP!$C$51=AngebotSHP!V45,PlanerSHP!$C$52=AngebotSHP!V45,PlanerSHP!$C$53=AngebotSHP!V45,PlanerSHP!$D$8=AngebotSHP!V45,PlanerSHP!$D$9=AngebotSHP!V45,PlanerSHP!$D$10=AngebotSHP!V45,PlanerSHP!$D$11=AngebotSHP!V45,PlanerSHP!$D$14=AngebotSHP!V45,PlanerSHP!$D$15=AngebotSHP!V45,PlanerSHP!$D$16=AngebotSHP!V45,PlanerSHP!$D$17=AngebotSHP!V45,PlanerSHP!$D$20=AngebotSHP!V45,PlanerSHP!$D$21=AngebotSHP!V45,PlanerSHP!$D$22=AngebotSHP!V45,PlanerSHP!$D$23=AngebotSHP!V45,PlanerSHP!$D$26=AngebotSHP!V45,PlanerSHP!$D$27=AngebotSHP!V45,PlanerSHP!$D$28=AngebotSHP!V45,PlanerSHP!$D$29=AngebotSHP!V45,PlanerSHP!$D$32=AngebotSHP!V45,PlanerSHP!$D$33=AngebotSHP!V45,PlanerSHP!$D$34=AngebotSHP!V45,PlanerSHP!$D$35=AngebotSHP!V45,PlanerSHP!$D$38=AngebotSHP!V45,PlanerSHP!$D$39=AngebotSHP!V45,PlanerSHP!$D$40=AngebotSHP!V45,PlanerSHP!$D$41=AngebotSHP!V45,PlanerSHP!$D$44=AngebotSHP!V45,PlanerSHP!$D$45=AngebotSHP!V45,PlanerSHP!$D$46=AngebotSHP!V45,PlanerSHP!$D$47=AngebotSHP!V45,PlanerSHP!$D$50=AngebotSHP!V45,PlanerSHP!$D$51=AngebotSHP!V45,PlanerSHP!$D$52=AngebotSHP!V45,PlanerSHP!$D$53=AngebotSHP!V45,PlanerSHP!$F$8=AngebotSHP!V45,PlanerSHP!$F$9=AngebotSHP!V45,PlanerSHP!$F$10=AngebotSHP!V45,PlanerSHP!$F$11=AngebotSHP!V45,PlanerSHP!$F$14=AngebotSHP!V45,PlanerSHP!$F$15=AngebotSHP!V45,PlanerSHP!$F$16=AngebotSHP!V45,PlanerSHP!$F$17=AngebotSHP!V45,PlanerSHP!$F$20=AngebotSHP!V45,PlanerSHP!$F$21=AngebotSHP!V45,PlanerSHP!$F$22=AngebotSHP!V45,PlanerSHP!$F$23=AngebotSHP!V45,PlanerSHP!$F$26=AngebotSHP!V45,PlanerSHP!$F$27=AngebotSHP!V45,PlanerSHP!$F$28=AngebotSHP!V45,PlanerSHP!$F$29=AngebotSHP!V45,PlanerSHP!$F$32=AngebotSHP!V45,PlanerSHP!$F$33=AngebotSHP!V45,PlanerSHP!$F$34=AngebotSHP!V45,PlanerSHP!$F$35=AngebotSHP!V45,PlanerSHP!$F$38=AngebotSHP!V45,PlanerSHP!$F$39=AngebotSHP!V45,PlanerSHP!$F$40=AngebotSHP!V45,PlanerSHP!$F$41=AngebotSHP!V45,PlanerSHP!$F$44=AngebotSHP!V45,PlanerSHP!$F$45=AngebotSHP!V45,PlanerSHP!$F$46=AngebotSHP!V45,PlanerSHP!$F$47=AngebotSHP!V45,PlanerSHP!$F$50=AngebotSHP!V45,PlanerSHP!$F$51=AngebotSHP!V45,PlanerSHP!$F$52=AngebotSHP!V45,PlanerSHP!$F$53=AngebotSHP!V45,PlanerSHP!$G$8=AngebotSHP!V45,PlanerSHP!$G$9=AngebotSHP!V45,PlanerSHP!$G$10=AngebotSHP!V45,PlanerSHP!$G$11=AngebotSHP!V45,PlanerSHP!$G$14=AngebotSHP!V45,PlanerSHP!$G$15=AngebotSHP!V45,PlanerSHP!$G$16=AngebotSHP!V45,PlanerSHP!$G$17=AngebotSHP!V45,PlanerSHP!$G$20=AngebotSHP!V45,PlanerSHP!$G$21=AngebotSHP!V45,PlanerSHP!$G$22=AngebotSHP!V45,PlanerSHP!$G$23=AngebotSHP!V45,PlanerSHP!$G$26=AngebotSHP!V45,PlanerSHP!$G$27=AngebotSHP!V45,PlanerSHP!$G$28=AngebotSHP!V45,PlanerSHP!$G$29=AngebotSHP!V45,PlanerSHP!$G$32=AngebotSHP!V45,PlanerSHP!$G$33=AngebotSHP!V45,PlanerSHP!$G$34=AngebotSHP!V45,PlanerSHP!$G$35=AngebotSHP!V45,PlanerSHP!$G$38=AngebotSHP!V45,PlanerSHP!$G$39=AngebotSHP!V45,PlanerSHP!$G$40=AngebotSHP!V45,PlanerSHP!$G$41=AngebotSHP!V45,PlanerSHP!$G$44=AngebotSHP!V45,PlanerSHP!$G$45=AngebotSHP!V45,PlanerSHP!$G$46=AngebotSHP!V45,PlanerSHP!$G$47=AngebotSHP!V45,PlanerSHP!$G$50=AngebotSHP!V45,PlanerSHP!$G$51=AngebotSHP!V45,PlanerSHP!$G$52=AngebotSHP!V45,PlanerSHP!$G$53=AngebotSHP!V45),"---'Bitte wählen' wählen!---",AngebotSHP!V45)</f>
        <v>5 CP aus W_xy-b Wahlmodule (Wahl aus Angebot)</v>
      </c>
    </row>
    <row r="46" spans="1:23" x14ac:dyDescent="0.35">
      <c r="A46" s="358"/>
    </row>
    <row r="47" spans="1:23" x14ac:dyDescent="0.35">
      <c r="A47" s="358"/>
    </row>
    <row r="48" spans="1:23" x14ac:dyDescent="0.35">
      <c r="A48" s="358"/>
    </row>
    <row r="49" spans="1:20" x14ac:dyDescent="0.35">
      <c r="A49" s="358"/>
    </row>
    <row r="52" spans="1:20" x14ac:dyDescent="0.35">
      <c r="C52" t="s">
        <v>176</v>
      </c>
      <c r="N52" s="185" t="s">
        <v>177</v>
      </c>
    </row>
    <row r="53" spans="1:20" x14ac:dyDescent="0.35">
      <c r="C53" s="485" t="s">
        <v>178</v>
      </c>
      <c r="D53" s="485" t="s">
        <v>179</v>
      </c>
      <c r="N53" s="585" t="s">
        <v>178</v>
      </c>
      <c r="O53" s="585" t="s">
        <v>180</v>
      </c>
      <c r="S53" s="410"/>
      <c r="T53"/>
    </row>
    <row r="54" spans="1:20" x14ac:dyDescent="0.35">
      <c r="N54"/>
      <c r="S54" s="410"/>
      <c r="T54"/>
    </row>
    <row r="55" spans="1:20" x14ac:dyDescent="0.35">
      <c r="E55" t="s">
        <v>123</v>
      </c>
      <c r="F55" t="s">
        <v>123</v>
      </c>
      <c r="N55"/>
      <c r="P55" t="s">
        <v>123</v>
      </c>
      <c r="Q55" t="s">
        <v>123</v>
      </c>
      <c r="S55" s="410"/>
      <c r="T55"/>
    </row>
    <row r="56" spans="1:20" x14ac:dyDescent="0.35">
      <c r="C56" s="271" t="s">
        <v>181</v>
      </c>
      <c r="D56" t="s">
        <v>182</v>
      </c>
      <c r="E56" t="str">
        <f t="shared" ref="E56" si="14">CONCATENATE(C56," ",D56)</f>
        <v>BP5_01.1 Berufspraxis I &amp; Portfolio</v>
      </c>
      <c r="F56" t="str">
        <f>IF(OR(PlanerSHP!$C$8=AngebotSHP!E56,PlanerSHP!$C$9=AngebotSHP!E56,PlanerSHP!$C$10=AngebotSHP!E56,PlanerSHP!$C$11=AngebotSHP!E56,PlanerSHP!$C$14=AngebotSHP!E56,PlanerSHP!$C$15=AngebotSHP!E56,PlanerSHP!$C$16=AngebotSHP!E56,PlanerSHP!$C$17=AngebotSHP!E56,PlanerSHP!$C$20=AngebotSHP!E56,PlanerSHP!$C$21=AngebotSHP!E56,PlanerSHP!$C$22=AngebotSHP!E56,PlanerSHP!$C$23=AngebotSHP!E56,PlanerSHP!$C$26=AngebotSHP!E56,PlanerSHP!$C$27=AngebotSHP!E56,PlanerSHP!$C$28=AngebotSHP!E56,PlanerSHP!$C$29=AngebotSHP!E56,PlanerSHP!$C$32=AngebotSHP!E56,PlanerSHP!$C$33=AngebotSHP!E56,PlanerSHP!$C$34=AngebotSHP!E56,PlanerSHP!$C$35=AngebotSHP!E56,PlanerSHP!$C$38=AngebotSHP!E56,PlanerSHP!$C$39=AngebotSHP!E56,PlanerSHP!$C$40=AngebotSHP!E56,PlanerSHP!$C$41=AngebotSHP!E56,PlanerSHP!$C$44=AngebotSHP!E56,PlanerSHP!$C$45=AngebotSHP!E56,PlanerSHP!$C$46=AngebotSHP!E56,PlanerSHP!$C$47=AngebotSHP!E56,PlanerSHP!$C$50=AngebotSHP!E56,PlanerSHP!$C$51=AngebotSHP!E56,PlanerSHP!$C$52=AngebotSHP!E56,PlanerSHP!$C$53=AngebotSHP!E56,PlanerSHP!$D$8=AngebotSHP!E56,PlanerSHP!$D$9=AngebotSHP!E56,PlanerSHP!$D$10=AngebotSHP!E56,PlanerSHP!$D$11=AngebotSHP!E56,PlanerSHP!$D$14=AngebotSHP!E56,PlanerSHP!$D$15=AngebotSHP!E56,PlanerSHP!$D$16=AngebotSHP!E56,PlanerSHP!$D$17=AngebotSHP!E56,PlanerSHP!$D$20=AngebotSHP!E56,PlanerSHP!$D$21=AngebotSHP!E56,PlanerSHP!$D$22=AngebotSHP!E56,PlanerSHP!$D$23=AngebotSHP!E56,PlanerSHP!$D$26=AngebotSHP!E56,PlanerSHP!$D$27=AngebotSHP!E56,PlanerSHP!$D$28=AngebotSHP!E56,PlanerSHP!$D$29=AngebotSHP!E56,PlanerSHP!$D$32=AngebotSHP!E56,PlanerSHP!$D$33=AngebotSHP!E56,PlanerSHP!$D$34=AngebotSHP!E56,PlanerSHP!$D$35=AngebotSHP!E56,PlanerSHP!$D$38=AngebotSHP!E56,PlanerSHP!$D$39=AngebotSHP!E56,PlanerSHP!$D$40=AngebotSHP!E56,PlanerSHP!$D$41=AngebotSHP!E56,PlanerSHP!$D$44=AngebotSHP!E56,PlanerSHP!$D$45=AngebotSHP!E56,PlanerSHP!$D$46=AngebotSHP!E56,PlanerSHP!$D$47=AngebotSHP!E56,PlanerSHP!$D$50=AngebotSHP!E56,PlanerSHP!$D$51=AngebotSHP!E56,PlanerSHP!$D$52=AngebotSHP!E56,PlanerSHP!$D$53=AngebotSHP!E56,PlanerSHP!$F$8=AngebotSHP!E56,PlanerSHP!$F$9=AngebotSHP!E56,PlanerSHP!$F$10=AngebotSHP!E56,PlanerSHP!$F$11=AngebotSHP!E56,PlanerSHP!$F$14=AngebotSHP!E56,PlanerSHP!$F$15=AngebotSHP!E56,PlanerSHP!$F$16=AngebotSHP!E56,PlanerSHP!$F$17=AngebotSHP!E56,PlanerSHP!$F$20=AngebotSHP!E56,PlanerSHP!$F$21=AngebotSHP!E56,PlanerSHP!$F$22=AngebotSHP!E56,PlanerSHP!$F$23=AngebotSHP!E56,PlanerSHP!$F$26=AngebotSHP!E56,PlanerSHP!$F$27=AngebotSHP!E56,PlanerSHP!$F$28=AngebotSHP!E56,PlanerSHP!$F$29=AngebotSHP!E56,PlanerSHP!$F$32=AngebotSHP!E56,PlanerSHP!$F$33=AngebotSHP!E56,PlanerSHP!$F$34=AngebotSHP!E56,PlanerSHP!$F$35=AngebotSHP!E56,PlanerSHP!$F$38=AngebotSHP!E56,PlanerSHP!$F$39=AngebotSHP!E56,PlanerSHP!$F$40=AngebotSHP!E56,PlanerSHP!$F$41=AngebotSHP!E56,PlanerSHP!$F$44=AngebotSHP!E56,PlanerSHP!$F$45=AngebotSHP!E56,PlanerSHP!$F$46=AngebotSHP!E56,PlanerSHP!$F$47=AngebotSHP!E56,PlanerSHP!$F$50=AngebotSHP!E56,PlanerSHP!$F$51=AngebotSHP!E56,PlanerSHP!$F$52=AngebotSHP!E56,PlanerSHP!$F$53=AngebotSHP!E56,PlanerSHP!$G$8=AngebotSHP!E56,PlanerSHP!$G$9=AngebotSHP!E56,PlanerSHP!$G$10=AngebotSHP!E56,PlanerSHP!$G$11=AngebotSHP!E56,PlanerSHP!$G$14=AngebotSHP!E56,PlanerSHP!$G$15=AngebotSHP!E56,PlanerSHP!$G$16=AngebotSHP!E56,PlanerSHP!$G$17=AngebotSHP!E56,PlanerSHP!$G$20=AngebotSHP!E56,PlanerSHP!$G$21=AngebotSHP!E56,PlanerSHP!$G$22=AngebotSHP!E56,PlanerSHP!$G$23=AngebotSHP!E56,PlanerSHP!$G$26=AngebotSHP!E56,PlanerSHP!$G$27=AngebotSHP!E56,PlanerSHP!$G$28=AngebotSHP!E56,PlanerSHP!$G$29=AngebotSHP!E56,PlanerSHP!$G$32=AngebotSHP!E56,PlanerSHP!$G$33=AngebotSHP!E56,PlanerSHP!$G$34=AngebotSHP!E56,PlanerSHP!$G$35=AngebotSHP!E56,PlanerSHP!$G$38=AngebotSHP!E56,PlanerSHP!$G$39=AngebotSHP!E56,PlanerSHP!$G$40=AngebotSHP!E56,PlanerSHP!$G$41=AngebotSHP!E56,PlanerSHP!$G$44=AngebotSHP!E56,PlanerSHP!$G$45=AngebotSHP!E56,PlanerSHP!$G$46=AngebotSHP!E56,PlanerSHP!$G$47=AngebotSHP!E56,PlanerSHP!$G$50=AngebotSHP!E56,PlanerSHP!$G$51=AngebotSHP!E56,PlanerSHP!$G$52=AngebotSHP!E56,PlanerSHP!$G$53=AngebotSHP!E56),"---'Bitte wählen' wählen!---",AngebotSHP!E56)</f>
        <v>BP5_01.1 Berufspraxis I &amp; Portfolio</v>
      </c>
      <c r="N56" s="271" t="s">
        <v>183</v>
      </c>
      <c r="O56" t="s">
        <v>184</v>
      </c>
      <c r="P56" t="str">
        <f>CONCATENATE(N56," ",O56)</f>
        <v>BP5_01.2 Berufspraxis II &amp; Portfolio</v>
      </c>
      <c r="Q56" t="str">
        <f>IF(OR(PlanerSHP!$C$8=AngebotSHP!P56,PlanerSHP!$C$9=AngebotSHP!P56,PlanerSHP!$C$10=AngebotSHP!P56,PlanerSHP!$C$11=AngebotSHP!P56,PlanerSHP!$C$14=AngebotSHP!P56,PlanerSHP!$C$15=AngebotSHP!P56,PlanerSHP!$C$16=AngebotSHP!P56,PlanerSHP!$C$17=AngebotSHP!P56,PlanerSHP!$C$20=AngebotSHP!P56,PlanerSHP!$C$21=AngebotSHP!P56,PlanerSHP!$C$22=AngebotSHP!P56,PlanerSHP!$C$23=AngebotSHP!P56,PlanerSHP!$C$26=AngebotSHP!P56,PlanerSHP!$C$27=AngebotSHP!P56,PlanerSHP!$C$28=AngebotSHP!P56,PlanerSHP!$C$29=AngebotSHP!P56,PlanerSHP!$C$32=AngebotSHP!P56,PlanerSHP!$C$33=AngebotSHP!P56,PlanerSHP!$C$34=AngebotSHP!P56,PlanerSHP!$C$35=AngebotSHP!P56,PlanerSHP!$C$38=AngebotSHP!P56,PlanerSHP!$C$39=AngebotSHP!P56,PlanerSHP!$C$40=AngebotSHP!P56,PlanerSHP!$C$41=AngebotSHP!P56,PlanerSHP!$C$44=AngebotSHP!P56,PlanerSHP!$C$45=AngebotSHP!P56,PlanerSHP!$C$46=AngebotSHP!P56,PlanerSHP!$C$47=AngebotSHP!P56,PlanerSHP!$C$50=AngebotSHP!P56,PlanerSHP!$C$51=AngebotSHP!P56,PlanerSHP!$C$52=AngebotSHP!P56,PlanerSHP!$C$53=AngebotSHP!P56,PlanerSHP!$D$8=AngebotSHP!P56,PlanerSHP!$D$9=AngebotSHP!P56,PlanerSHP!$D$10=AngebotSHP!P56,PlanerSHP!$D$11=AngebotSHP!P56,PlanerSHP!$D$14=AngebotSHP!P56,PlanerSHP!$D$15=AngebotSHP!P56,PlanerSHP!$D$16=AngebotSHP!P56,PlanerSHP!$D$17=AngebotSHP!P56,PlanerSHP!$D$20=AngebotSHP!P56,PlanerSHP!$D$21=AngebotSHP!P56,PlanerSHP!$D$22=AngebotSHP!P56,PlanerSHP!$D$23=AngebotSHP!P56,PlanerSHP!$D$26=AngebotSHP!P56,PlanerSHP!$D$27=AngebotSHP!P56,PlanerSHP!$D$28=AngebotSHP!P56,PlanerSHP!$D$29=AngebotSHP!P56,PlanerSHP!$D$32=AngebotSHP!P56,PlanerSHP!$D$33=AngebotSHP!P56,PlanerSHP!$D$34=AngebotSHP!P56,PlanerSHP!$D$35=AngebotSHP!P56,PlanerSHP!$D$38=AngebotSHP!P56,PlanerSHP!$D$39=AngebotSHP!P56,PlanerSHP!$D$40=AngebotSHP!P56,PlanerSHP!$D$41=AngebotSHP!P56,PlanerSHP!$D$44=AngebotSHP!P56,PlanerSHP!$D$45=AngebotSHP!P56,PlanerSHP!$D$46=AngebotSHP!P56,PlanerSHP!$D$47=AngebotSHP!P56,PlanerSHP!$D$50=AngebotSHP!P56,PlanerSHP!$D$51=AngebotSHP!P56,PlanerSHP!$D$52=AngebotSHP!P56,PlanerSHP!$D$53=AngebotSHP!P56,PlanerSHP!$F$8=AngebotSHP!P56,PlanerSHP!$F$9=AngebotSHP!P56,PlanerSHP!$F$10=AngebotSHP!P56,PlanerSHP!$F$11=AngebotSHP!P56,PlanerSHP!$F$14=AngebotSHP!P56,PlanerSHP!$F$15=AngebotSHP!P56,PlanerSHP!$F$16=AngebotSHP!P56,PlanerSHP!$F$17=AngebotSHP!P56,PlanerSHP!$F$20=AngebotSHP!P56,PlanerSHP!$F$21=AngebotSHP!P56,PlanerSHP!$F$22=AngebotSHP!P56,PlanerSHP!$F$23=AngebotSHP!P56,PlanerSHP!$F$26=AngebotSHP!P56,PlanerSHP!$F$27=AngebotSHP!P56,PlanerSHP!$F$28=AngebotSHP!P56,PlanerSHP!$F$29=AngebotSHP!P56,PlanerSHP!$F$32=AngebotSHP!P56,PlanerSHP!$F$33=AngebotSHP!P56,PlanerSHP!$F$34=AngebotSHP!P56,PlanerSHP!$F$35=AngebotSHP!P56,PlanerSHP!$F$38=AngebotSHP!P56,PlanerSHP!$F$39=AngebotSHP!P56,PlanerSHP!$F$40=AngebotSHP!P56,PlanerSHP!$F$41=AngebotSHP!P56,PlanerSHP!$F$44=AngebotSHP!P56,PlanerSHP!$F$45=AngebotSHP!P56,PlanerSHP!$F$46=AngebotSHP!P56,PlanerSHP!$F$47=AngebotSHP!P56,PlanerSHP!$F$50=AngebotSHP!P56,PlanerSHP!$F$51=AngebotSHP!P56,PlanerSHP!$F$52=AngebotSHP!P56,PlanerSHP!$F$53=AngebotSHP!P56,PlanerSHP!$G$8=AngebotSHP!P56,PlanerSHP!$G$9=AngebotSHP!P56,PlanerSHP!$G$10=AngebotSHP!P56,PlanerSHP!$G$11=AngebotSHP!P56,PlanerSHP!$G$14=AngebotSHP!P56,PlanerSHP!$G$15=AngebotSHP!P56,PlanerSHP!$G$16=AngebotSHP!P56,PlanerSHP!$G$17=AngebotSHP!P56,PlanerSHP!$G$20=AngebotSHP!P56,PlanerSHP!$G$21=AngebotSHP!P56,PlanerSHP!$G$22=AngebotSHP!P56,PlanerSHP!$G$23=AngebotSHP!P56,PlanerSHP!$G$26=AngebotSHP!P56,PlanerSHP!$G$27=AngebotSHP!P56,PlanerSHP!$G$28=AngebotSHP!P56,PlanerSHP!$G$29=AngebotSHP!P56,PlanerSHP!$G$32=AngebotSHP!P56,PlanerSHP!$G$33=AngebotSHP!P56,PlanerSHP!$G$34=AngebotSHP!P56,PlanerSHP!$G$35=AngebotSHP!P56,PlanerSHP!$G$38=AngebotSHP!P56,PlanerSHP!$G$39=AngebotSHP!P56,PlanerSHP!$G$40=AngebotSHP!P56,PlanerSHP!$G$41=AngebotSHP!P56,PlanerSHP!$G$44=AngebotSHP!P56,PlanerSHP!$G$45=AngebotSHP!P56,PlanerSHP!$G$46=AngebotSHP!P56,PlanerSHP!$G$47=AngebotSHP!P56,PlanerSHP!$G$50=AngebotSHP!P56,PlanerSHP!$G$51=AngebotSHP!P56,PlanerSHP!$G$52=AngebotSHP!P56,PlanerSHP!$G$53=AngebotSHP!P56),"---'Bitte wählen' wählen!---",AngebotSHP!P56)</f>
        <v>BP5_01.2 Berufspraxis II &amp; Portfolio</v>
      </c>
      <c r="S56" s="410"/>
      <c r="T56"/>
    </row>
    <row r="57" spans="1:20" x14ac:dyDescent="0.35">
      <c r="C57" s="271" t="s">
        <v>185</v>
      </c>
      <c r="D57" t="s">
        <v>186</v>
      </c>
      <c r="E57" t="str">
        <f>CONCATENATE(C57," ",D57)</f>
        <v>BP5_01.3 Berufspraxis III &amp; Portfolio</v>
      </c>
      <c r="F57" t="str">
        <f>IF(OR(PlanerSHP!$C$8=AngebotSHP!E57,PlanerSHP!$C$9=AngebotSHP!E57,PlanerSHP!$C$10=AngebotSHP!E57,PlanerSHP!$C$11=AngebotSHP!E57,PlanerSHP!$C$14=AngebotSHP!E57,PlanerSHP!$C$15=AngebotSHP!E57,PlanerSHP!$C$16=AngebotSHP!E57,PlanerSHP!$C$17=AngebotSHP!E57,PlanerSHP!$C$20=AngebotSHP!E57,PlanerSHP!$C$21=AngebotSHP!E57,PlanerSHP!$C$22=AngebotSHP!E57,PlanerSHP!$C$23=AngebotSHP!E57,PlanerSHP!$C$26=AngebotSHP!E57,PlanerSHP!$C$27=AngebotSHP!E57,PlanerSHP!$C$28=AngebotSHP!E57,PlanerSHP!$C$29=AngebotSHP!E57,PlanerSHP!$C$32=AngebotSHP!E57,PlanerSHP!$C$33=AngebotSHP!E57,PlanerSHP!$C$34=AngebotSHP!E57,PlanerSHP!$C$35=AngebotSHP!E57,PlanerSHP!$C$38=AngebotSHP!E57,PlanerSHP!$C$39=AngebotSHP!E57,PlanerSHP!$C$40=AngebotSHP!E57,PlanerSHP!$C$41=AngebotSHP!E57,PlanerSHP!$C$44=AngebotSHP!E57,PlanerSHP!$C$45=AngebotSHP!E57,PlanerSHP!$C$46=AngebotSHP!E57,PlanerSHP!$C$47=AngebotSHP!E57,PlanerSHP!$C$50=AngebotSHP!E57,PlanerSHP!$C$51=AngebotSHP!E57,PlanerSHP!$C$52=AngebotSHP!E57,PlanerSHP!$C$53=AngebotSHP!E57,PlanerSHP!$D$8=AngebotSHP!E57,PlanerSHP!$D$9=AngebotSHP!E57,PlanerSHP!$D$10=AngebotSHP!E57,PlanerSHP!$D$11=AngebotSHP!E57,PlanerSHP!$D$14=AngebotSHP!E57,PlanerSHP!$D$15=AngebotSHP!E57,PlanerSHP!$D$16=AngebotSHP!E57,PlanerSHP!$D$17=AngebotSHP!E57,PlanerSHP!$D$20=AngebotSHP!E57,PlanerSHP!$D$21=AngebotSHP!E57,PlanerSHP!$D$22=AngebotSHP!E57,PlanerSHP!$D$23=AngebotSHP!E57,PlanerSHP!$D$26=AngebotSHP!E57,PlanerSHP!$D$27=AngebotSHP!E57,PlanerSHP!$D$28=AngebotSHP!E57,PlanerSHP!$D$29=AngebotSHP!E57,PlanerSHP!$D$32=AngebotSHP!E57,PlanerSHP!$D$33=AngebotSHP!E57,PlanerSHP!$D$34=AngebotSHP!E57,PlanerSHP!$D$35=AngebotSHP!E57,PlanerSHP!$D$38=AngebotSHP!E57,PlanerSHP!$D$39=AngebotSHP!E57,PlanerSHP!$D$40=AngebotSHP!E57,PlanerSHP!$D$41=AngebotSHP!E57,PlanerSHP!$D$44=AngebotSHP!E57,PlanerSHP!$D$45=AngebotSHP!E57,PlanerSHP!$D$46=AngebotSHP!E57,PlanerSHP!$D$47=AngebotSHP!E57,PlanerSHP!$D$50=AngebotSHP!E57,PlanerSHP!$D$51=AngebotSHP!E57,PlanerSHP!$D$52=AngebotSHP!E57,PlanerSHP!$D$53=AngebotSHP!E57,PlanerSHP!$F$8=AngebotSHP!E57,PlanerSHP!$F$9=AngebotSHP!E57,PlanerSHP!$F$10=AngebotSHP!E57,PlanerSHP!$F$11=AngebotSHP!E57,PlanerSHP!$F$14=AngebotSHP!E57,PlanerSHP!$F$15=AngebotSHP!E57,PlanerSHP!$F$16=AngebotSHP!E57,PlanerSHP!$F$17=AngebotSHP!E57,PlanerSHP!$F$20=AngebotSHP!E57,PlanerSHP!$F$21=AngebotSHP!E57,PlanerSHP!$F$22=AngebotSHP!E57,PlanerSHP!$F$23=AngebotSHP!E57,PlanerSHP!$F$26=AngebotSHP!E57,PlanerSHP!$F$27=AngebotSHP!E57,PlanerSHP!$F$28=AngebotSHP!E57,PlanerSHP!$F$29=AngebotSHP!E57,PlanerSHP!$F$32=AngebotSHP!E57,PlanerSHP!$F$33=AngebotSHP!E57,PlanerSHP!$F$34=AngebotSHP!E57,PlanerSHP!$F$35=AngebotSHP!E57,PlanerSHP!$F$38=AngebotSHP!E57,PlanerSHP!$F$39=AngebotSHP!E57,PlanerSHP!$F$40=AngebotSHP!E57,PlanerSHP!$F$41=AngebotSHP!E57,PlanerSHP!$F$44=AngebotSHP!E57,PlanerSHP!$F$45=AngebotSHP!E57,PlanerSHP!$F$46=AngebotSHP!E57,PlanerSHP!$F$47=AngebotSHP!E57,PlanerSHP!$F$50=AngebotSHP!E57,PlanerSHP!$F$51=AngebotSHP!E57,PlanerSHP!$F$52=AngebotSHP!E57,PlanerSHP!$F$53=AngebotSHP!E57,PlanerSHP!$G$8=AngebotSHP!E57,PlanerSHP!$G$9=AngebotSHP!E57,PlanerSHP!$G$10=AngebotSHP!E57,PlanerSHP!$G$11=AngebotSHP!E57,PlanerSHP!$G$14=AngebotSHP!E57,PlanerSHP!$G$15=AngebotSHP!E57,PlanerSHP!$G$16=AngebotSHP!E57,PlanerSHP!$G$17=AngebotSHP!E57,PlanerSHP!$G$20=AngebotSHP!E57,PlanerSHP!$G$21=AngebotSHP!E57,PlanerSHP!$G$22=AngebotSHP!E57,PlanerSHP!$G$23=AngebotSHP!E57,PlanerSHP!$G$26=AngebotSHP!E57,PlanerSHP!$G$27=AngebotSHP!E57,PlanerSHP!$G$28=AngebotSHP!E57,PlanerSHP!$G$29=AngebotSHP!E57,PlanerSHP!$G$32=AngebotSHP!E57,PlanerSHP!$G$33=AngebotSHP!E57,PlanerSHP!$G$34=AngebotSHP!E57,PlanerSHP!$G$35=AngebotSHP!E57,PlanerSHP!$G$38=AngebotSHP!E57,PlanerSHP!$G$39=AngebotSHP!E57,PlanerSHP!$G$40=AngebotSHP!E57,PlanerSHP!$G$41=AngebotSHP!E57,PlanerSHP!$G$44=AngebotSHP!E57,PlanerSHP!$G$45=AngebotSHP!E57,PlanerSHP!$G$46=AngebotSHP!E57,PlanerSHP!$G$47=AngebotSHP!E57,PlanerSHP!$G$50=AngebotSHP!E57,PlanerSHP!$G$51=AngebotSHP!E57,PlanerSHP!$G$52=AngebotSHP!E57,PlanerSHP!$G$53=AngebotSHP!E57),"---'Bitte wählen' wählen!---",AngebotSHP!E57)</f>
        <v>BP5_01.3 Berufspraxis III &amp; Portfolio</v>
      </c>
      <c r="N57" s="185"/>
      <c r="O57" s="185"/>
      <c r="P57" s="185"/>
      <c r="S57" s="410"/>
      <c r="T57"/>
    </row>
    <row r="58" spans="1:20" x14ac:dyDescent="0.35">
      <c r="C58" s="271" t="s">
        <v>187</v>
      </c>
      <c r="D58" t="s">
        <v>114</v>
      </c>
      <c r="E58" t="str">
        <f t="shared" ref="E58" si="15">CONCATENATE(C58," ",D58)</f>
        <v>M5_03 Masterarbeit</v>
      </c>
      <c r="F58" t="str">
        <f>IF(OR(PlanerSHP!$C$8=AngebotSHP!E58,PlanerSHP!$C$9=AngebotSHP!E58,PlanerSHP!$C$10=AngebotSHP!E58,PlanerSHP!$C$11=AngebotSHP!E58,PlanerSHP!$C$14=AngebotSHP!E58,PlanerSHP!$C$15=AngebotSHP!E58,PlanerSHP!$C$16=AngebotSHP!E58,PlanerSHP!$C$17=AngebotSHP!E58,PlanerSHP!$C$20=AngebotSHP!E58,PlanerSHP!$C$21=AngebotSHP!E58,PlanerSHP!$C$22=AngebotSHP!E58,PlanerSHP!$C$23=AngebotSHP!E58,PlanerSHP!$C$26=AngebotSHP!E58,PlanerSHP!$C$27=AngebotSHP!E58,PlanerSHP!$C$28=AngebotSHP!E58,PlanerSHP!$C$29=AngebotSHP!E58,PlanerSHP!$C$32=AngebotSHP!E58,PlanerSHP!$C$33=AngebotSHP!E58,PlanerSHP!$C$34=AngebotSHP!E58,PlanerSHP!$C$35=AngebotSHP!E58,PlanerSHP!$C$38=AngebotSHP!E58,PlanerSHP!$C$39=AngebotSHP!E58,PlanerSHP!$C$40=AngebotSHP!E58,PlanerSHP!$C$41=AngebotSHP!E58,PlanerSHP!$C$44=AngebotSHP!E58,PlanerSHP!$C$45=AngebotSHP!E58,PlanerSHP!$C$46=AngebotSHP!E58,PlanerSHP!$C$47=AngebotSHP!E58,PlanerSHP!$C$50=AngebotSHP!E58,PlanerSHP!$C$51=AngebotSHP!E58,PlanerSHP!$C$52=AngebotSHP!E58,PlanerSHP!$C$53=AngebotSHP!E58,PlanerSHP!$D$8=AngebotSHP!E58,PlanerSHP!$D$9=AngebotSHP!E58,PlanerSHP!$D$10=AngebotSHP!E58,PlanerSHP!$D$11=AngebotSHP!E58,PlanerSHP!$D$14=AngebotSHP!E58,PlanerSHP!$D$15=AngebotSHP!E58,PlanerSHP!$D$16=AngebotSHP!E58,PlanerSHP!$D$17=AngebotSHP!E58,PlanerSHP!$D$20=AngebotSHP!E58,PlanerSHP!$D$21=AngebotSHP!E58,PlanerSHP!$D$22=AngebotSHP!E58,PlanerSHP!$D$23=AngebotSHP!E58,PlanerSHP!$D$26=AngebotSHP!E58,PlanerSHP!$D$27=AngebotSHP!E58,PlanerSHP!$D$28=AngebotSHP!E58,PlanerSHP!$D$29=AngebotSHP!E58,PlanerSHP!$D$32=AngebotSHP!E58,PlanerSHP!$D$33=AngebotSHP!E58,PlanerSHP!$D$34=AngebotSHP!E58,PlanerSHP!$D$35=AngebotSHP!E58,PlanerSHP!$D$38=AngebotSHP!E58,PlanerSHP!$D$39=AngebotSHP!E58,PlanerSHP!$D$40=AngebotSHP!E58,PlanerSHP!$D$41=AngebotSHP!E58,PlanerSHP!$D$44=AngebotSHP!E58,PlanerSHP!$D$45=AngebotSHP!E58,PlanerSHP!$D$46=AngebotSHP!E58,PlanerSHP!$D$47=AngebotSHP!E58,PlanerSHP!$D$50=AngebotSHP!E58,PlanerSHP!$D$51=AngebotSHP!E58,PlanerSHP!$D$52=AngebotSHP!E58,PlanerSHP!$D$53=AngebotSHP!E58,PlanerSHP!$F$8=AngebotSHP!E58,PlanerSHP!$F$9=AngebotSHP!E58,PlanerSHP!$F$10=AngebotSHP!E58,PlanerSHP!$F$11=AngebotSHP!E58,PlanerSHP!$F$14=AngebotSHP!E58,PlanerSHP!$F$15=AngebotSHP!E58,PlanerSHP!$F$16=AngebotSHP!E58,PlanerSHP!$F$17=AngebotSHP!E58,PlanerSHP!$F$20=AngebotSHP!E58,PlanerSHP!$F$21=AngebotSHP!E58,PlanerSHP!$F$22=AngebotSHP!E58,PlanerSHP!$F$23=AngebotSHP!E58,PlanerSHP!$F$26=AngebotSHP!E58,PlanerSHP!$F$27=AngebotSHP!E58,PlanerSHP!$F$28=AngebotSHP!E58,PlanerSHP!$F$29=AngebotSHP!E58,PlanerSHP!$F$32=AngebotSHP!E58,PlanerSHP!$F$33=AngebotSHP!E58,PlanerSHP!$F$34=AngebotSHP!E58,PlanerSHP!$F$35=AngebotSHP!E58,PlanerSHP!$F$38=AngebotSHP!E58,PlanerSHP!$F$39=AngebotSHP!E58,PlanerSHP!$F$40=AngebotSHP!E58,PlanerSHP!$F$41=AngebotSHP!E58,PlanerSHP!$F$44=AngebotSHP!E58,PlanerSHP!$F$45=AngebotSHP!E58,PlanerSHP!$F$46=AngebotSHP!E58,PlanerSHP!$F$47=AngebotSHP!E58,PlanerSHP!$F$50=AngebotSHP!E58,PlanerSHP!$F$51=AngebotSHP!E58,PlanerSHP!$F$52=AngebotSHP!E58,PlanerSHP!$F$53=AngebotSHP!E58,PlanerSHP!$G$8=AngebotSHP!E58,PlanerSHP!$G$9=AngebotSHP!E58,PlanerSHP!$G$10=AngebotSHP!E58,PlanerSHP!$G$11=AngebotSHP!E58,PlanerSHP!$G$14=AngebotSHP!E58,PlanerSHP!$G$15=AngebotSHP!E58,PlanerSHP!$G$16=AngebotSHP!E58,PlanerSHP!$G$17=AngebotSHP!E58,PlanerSHP!$G$20=AngebotSHP!E58,PlanerSHP!$G$21=AngebotSHP!E58,PlanerSHP!$G$22=AngebotSHP!E58,PlanerSHP!$G$23=AngebotSHP!E58,PlanerSHP!$G$26=AngebotSHP!E58,PlanerSHP!$G$27=AngebotSHP!E58,PlanerSHP!$G$28=AngebotSHP!E58,PlanerSHP!$G$29=AngebotSHP!E58,PlanerSHP!$G$32=AngebotSHP!E58,PlanerSHP!$G$33=AngebotSHP!E58,PlanerSHP!$G$34=AngebotSHP!E58,PlanerSHP!$G$35=AngebotSHP!E58,PlanerSHP!$G$38=AngebotSHP!E58,PlanerSHP!$G$39=AngebotSHP!E58,PlanerSHP!$G$40=AngebotSHP!E58,PlanerSHP!$G$41=AngebotSHP!E58,PlanerSHP!$G$44=AngebotSHP!E58,PlanerSHP!$G$45=AngebotSHP!E58,PlanerSHP!$G$46=AngebotSHP!E58,PlanerSHP!$G$47=AngebotSHP!E58,PlanerSHP!$G$50=AngebotSHP!E58,PlanerSHP!$G$51=AngebotSHP!E58,PlanerSHP!$G$52=AngebotSHP!E58,PlanerSHP!$G$53=AngebotSHP!E58),"---'Bitte wählen' wählen!---",AngebotSHP!E58)</f>
        <v>M5_03 Masterarbeit</v>
      </c>
      <c r="N58" s="185"/>
      <c r="O58" s="185"/>
      <c r="P58" s="185"/>
      <c r="S58" s="410"/>
      <c r="T58"/>
    </row>
    <row r="59" spans="1:20" x14ac:dyDescent="0.35">
      <c r="N59" s="185"/>
      <c r="O59" s="185"/>
      <c r="P59" s="185"/>
      <c r="S59" s="410"/>
      <c r="T59"/>
    </row>
    <row r="60" spans="1:20" x14ac:dyDescent="0.35">
      <c r="N60"/>
      <c r="S60" s="410"/>
      <c r="T60"/>
    </row>
    <row r="61" spans="1:20" x14ac:dyDescent="0.35">
      <c r="N61"/>
      <c r="S61" s="410"/>
      <c r="T61"/>
    </row>
    <row r="62" spans="1:20" x14ac:dyDescent="0.35">
      <c r="C62" t="s">
        <v>176</v>
      </c>
      <c r="N62" s="185"/>
      <c r="O62" s="185"/>
      <c r="P62" s="185"/>
      <c r="Q62" s="185"/>
      <c r="S62" s="410"/>
      <c r="T62"/>
    </row>
    <row r="63" spans="1:20" x14ac:dyDescent="0.35">
      <c r="C63" s="485" t="s">
        <v>178</v>
      </c>
      <c r="D63" s="485" t="s">
        <v>188</v>
      </c>
      <c r="N63" s="185"/>
      <c r="O63" s="185"/>
      <c r="P63" s="185"/>
      <c r="Q63" s="185"/>
      <c r="S63" s="410"/>
      <c r="T63"/>
    </row>
    <row r="64" spans="1:20" x14ac:dyDescent="0.35">
      <c r="N64" s="185"/>
      <c r="O64" s="185"/>
      <c r="P64" s="185"/>
      <c r="Q64" s="185"/>
      <c r="S64" s="410"/>
      <c r="T64"/>
    </row>
    <row r="65" spans="3:20" x14ac:dyDescent="0.35">
      <c r="E65" t="s">
        <v>123</v>
      </c>
      <c r="F65" t="s">
        <v>123</v>
      </c>
      <c r="N65" s="185" t="s">
        <v>177</v>
      </c>
      <c r="O65" s="185"/>
      <c r="P65" s="185"/>
      <c r="Q65" s="185"/>
      <c r="S65" s="410"/>
      <c r="T65"/>
    </row>
    <row r="66" spans="3:20" x14ac:dyDescent="0.35">
      <c r="C66" s="271" t="s">
        <v>181</v>
      </c>
      <c r="D66" t="s">
        <v>182</v>
      </c>
      <c r="E66" t="str">
        <f t="shared" ref="E66" si="16">CONCATENATE(C66," ",D66)</f>
        <v>BP5_01.1 Berufspraxis I &amp; Portfolio</v>
      </c>
      <c r="F66" t="str">
        <f>IF(OR(PlanerSHP!$C$8=AngebotSHP!E66,PlanerSHP!$C$9=AngebotSHP!E66,PlanerSHP!$C$10=AngebotSHP!E66,PlanerSHP!$C$11=AngebotSHP!E66,PlanerSHP!$C$14=AngebotSHP!E66,PlanerSHP!$C$15=AngebotSHP!E66,PlanerSHP!$C$16=AngebotSHP!E66,PlanerSHP!$C$17=AngebotSHP!E66,PlanerSHP!$C$20=AngebotSHP!E66,PlanerSHP!$C$21=AngebotSHP!E66,PlanerSHP!$C$22=AngebotSHP!E66,PlanerSHP!$C$23=AngebotSHP!E66,PlanerSHP!$C$26=AngebotSHP!E66,PlanerSHP!$C$27=AngebotSHP!E66,PlanerSHP!$C$28=AngebotSHP!E66,PlanerSHP!$C$29=AngebotSHP!E66,PlanerSHP!$C$32=AngebotSHP!E66,PlanerSHP!$C$33=AngebotSHP!E66,PlanerSHP!$C$34=AngebotSHP!E66,PlanerSHP!$C$35=AngebotSHP!E66,PlanerSHP!$C$38=AngebotSHP!E66,PlanerSHP!$C$39=AngebotSHP!E66,PlanerSHP!$C$40=AngebotSHP!E66,PlanerSHP!$C$41=AngebotSHP!E66,PlanerSHP!$C$44=AngebotSHP!E66,PlanerSHP!$C$45=AngebotSHP!E66,PlanerSHP!$C$46=AngebotSHP!E66,PlanerSHP!$C$47=AngebotSHP!E66,PlanerSHP!$C$50=AngebotSHP!E66,PlanerSHP!$C$51=AngebotSHP!E66,PlanerSHP!$C$52=AngebotSHP!E66,PlanerSHP!$C$53=AngebotSHP!E66,PlanerSHP!$D$8=AngebotSHP!E66,PlanerSHP!$D$9=AngebotSHP!E66,PlanerSHP!$D$10=AngebotSHP!E66,PlanerSHP!$D$11=AngebotSHP!E66,PlanerSHP!$D$14=AngebotSHP!E66,PlanerSHP!$D$15=AngebotSHP!E66,PlanerSHP!$D$16=AngebotSHP!E66,PlanerSHP!$D$17=AngebotSHP!E66,PlanerSHP!$D$20=AngebotSHP!E66,PlanerSHP!$D$21=AngebotSHP!E66,PlanerSHP!$D$22=AngebotSHP!E66,PlanerSHP!$D$23=AngebotSHP!E66,PlanerSHP!$D$26=AngebotSHP!E66,PlanerSHP!$D$27=AngebotSHP!E66,PlanerSHP!$D$28=AngebotSHP!E66,PlanerSHP!$D$29=AngebotSHP!E66,PlanerSHP!$D$32=AngebotSHP!E66,PlanerSHP!$D$33=AngebotSHP!E66,PlanerSHP!$D$34=AngebotSHP!E66,PlanerSHP!$D$35=AngebotSHP!E66,PlanerSHP!$D$38=AngebotSHP!E66,PlanerSHP!$D$39=AngebotSHP!E66,PlanerSHP!$D$40=AngebotSHP!E66,PlanerSHP!$D$41=AngebotSHP!E66,PlanerSHP!$D$44=AngebotSHP!E66,PlanerSHP!$D$45=AngebotSHP!E66,PlanerSHP!$D$46=AngebotSHP!E66,PlanerSHP!$D$47=AngebotSHP!E66,PlanerSHP!$D$50=AngebotSHP!E66,PlanerSHP!$D$51=AngebotSHP!E66,PlanerSHP!$D$52=AngebotSHP!E66,PlanerSHP!$D$53=AngebotSHP!E66,PlanerSHP!$F$8=AngebotSHP!E66,PlanerSHP!$F$9=AngebotSHP!E66,PlanerSHP!$F$10=AngebotSHP!E66,PlanerSHP!$F$11=AngebotSHP!E66,PlanerSHP!$F$14=AngebotSHP!E66,PlanerSHP!$F$15=AngebotSHP!E66,PlanerSHP!$F$16=AngebotSHP!E66,PlanerSHP!$F$17=AngebotSHP!E66,PlanerSHP!$F$20=AngebotSHP!E66,PlanerSHP!$F$21=AngebotSHP!E66,PlanerSHP!$F$22=AngebotSHP!E66,PlanerSHP!$F$23=AngebotSHP!E66,PlanerSHP!$F$26=AngebotSHP!E66,PlanerSHP!$F$27=AngebotSHP!E66,PlanerSHP!$F$28=AngebotSHP!E66,PlanerSHP!$F$29=AngebotSHP!E66,PlanerSHP!$F$32=AngebotSHP!E66,PlanerSHP!$F$33=AngebotSHP!E66,PlanerSHP!$F$34=AngebotSHP!E66,PlanerSHP!$F$35=AngebotSHP!E66,PlanerSHP!$F$38=AngebotSHP!E66,PlanerSHP!$F$39=AngebotSHP!E66,PlanerSHP!$F$40=AngebotSHP!E66,PlanerSHP!$F$41=AngebotSHP!E66,PlanerSHP!$F$44=AngebotSHP!E66,PlanerSHP!$F$45=AngebotSHP!E66,PlanerSHP!$F$46=AngebotSHP!E66,PlanerSHP!$F$47=AngebotSHP!E66,PlanerSHP!$F$50=AngebotSHP!E66,PlanerSHP!$F$51=AngebotSHP!E66,PlanerSHP!$F$52=AngebotSHP!E66,PlanerSHP!$F$53=AngebotSHP!E66,PlanerSHP!$G$8=AngebotSHP!E66,PlanerSHP!$G$9=AngebotSHP!E66,PlanerSHP!$G$10=AngebotSHP!E66,PlanerSHP!$G$11=AngebotSHP!E66,PlanerSHP!$G$14=AngebotSHP!E66,PlanerSHP!$G$15=AngebotSHP!E66,PlanerSHP!$G$16=AngebotSHP!E66,PlanerSHP!$G$17=AngebotSHP!E66,PlanerSHP!$G$20=AngebotSHP!E66,PlanerSHP!$G$21=AngebotSHP!E66,PlanerSHP!$G$22=AngebotSHP!E66,PlanerSHP!$G$23=AngebotSHP!E66,PlanerSHP!$G$26=AngebotSHP!E66,PlanerSHP!$G$27=AngebotSHP!E66,PlanerSHP!$G$28=AngebotSHP!E66,PlanerSHP!$G$29=AngebotSHP!E66,PlanerSHP!$G$32=AngebotSHP!E66,PlanerSHP!$G$33=AngebotSHP!E66,PlanerSHP!$G$34=AngebotSHP!E66,PlanerSHP!$G$35=AngebotSHP!E66,PlanerSHP!$G$38=AngebotSHP!E66,PlanerSHP!$G$39=AngebotSHP!E66,PlanerSHP!$G$40=AngebotSHP!E66,PlanerSHP!$G$41=AngebotSHP!E66,PlanerSHP!$G$44=AngebotSHP!E66,PlanerSHP!$G$45=AngebotSHP!E66,PlanerSHP!$G$46=AngebotSHP!E66,PlanerSHP!$G$47=AngebotSHP!E66,PlanerSHP!$G$50=AngebotSHP!E66,PlanerSHP!$G$51=AngebotSHP!E66,PlanerSHP!$G$52=AngebotSHP!E66,PlanerSHP!$G$53=AngebotSHP!E66),"---'Bitte wählen' wählen!---",AngebotSHP!E66)</f>
        <v>BP5_01.1 Berufspraxis I &amp; Portfolio</v>
      </c>
      <c r="N66" s="581" t="s">
        <v>189</v>
      </c>
      <c r="O66" s="581" t="s">
        <v>190</v>
      </c>
      <c r="S66" s="410"/>
      <c r="T66"/>
    </row>
    <row r="67" spans="3:20" x14ac:dyDescent="0.35">
      <c r="C67" s="410"/>
      <c r="N67"/>
      <c r="S67" s="410"/>
      <c r="T67"/>
    </row>
    <row r="68" spans="3:20" x14ac:dyDescent="0.35">
      <c r="C68" s="410"/>
      <c r="N68"/>
      <c r="P68" t="s">
        <v>123</v>
      </c>
      <c r="Q68" t="s">
        <v>123</v>
      </c>
      <c r="S68" s="410"/>
      <c r="T68"/>
    </row>
    <row r="69" spans="3:20" x14ac:dyDescent="0.35">
      <c r="C69" s="410"/>
      <c r="N69" s="271" t="s">
        <v>181</v>
      </c>
      <c r="O69" t="s">
        <v>182</v>
      </c>
      <c r="P69" t="str">
        <f t="shared" ref="P69" si="17">CONCATENATE(N69," ",O69)</f>
        <v>BP5_01.1 Berufspraxis I &amp; Portfolio</v>
      </c>
      <c r="Q69" t="str">
        <f>IF(OR(PlanerSHP!$C$8=AngebotSHP!P69,PlanerSHP!$C$9=AngebotSHP!P69,PlanerSHP!$C$10=AngebotSHP!P69,PlanerSHP!$C$11=AngebotSHP!P69,PlanerSHP!$C$14=AngebotSHP!P69,PlanerSHP!$C$15=AngebotSHP!P69,PlanerSHP!$C$16=AngebotSHP!P69,PlanerSHP!$C$17=AngebotSHP!P69,PlanerSHP!$C$20=AngebotSHP!P69,PlanerSHP!$C$21=AngebotSHP!P69,PlanerSHP!$C$22=AngebotSHP!P69,PlanerSHP!$C$23=AngebotSHP!P69,PlanerSHP!$C$26=AngebotSHP!P69,PlanerSHP!$C$27=AngebotSHP!P69,PlanerSHP!$C$28=AngebotSHP!P69,PlanerSHP!$C$29=AngebotSHP!P69,PlanerSHP!$C$32=AngebotSHP!P69,PlanerSHP!$C$33=AngebotSHP!P69,PlanerSHP!$C$34=AngebotSHP!P69,PlanerSHP!$C$35=AngebotSHP!P69,PlanerSHP!$C$38=AngebotSHP!P69,PlanerSHP!$C$39=AngebotSHP!P69,PlanerSHP!$C$40=AngebotSHP!P69,PlanerSHP!$C$41=AngebotSHP!P69,PlanerSHP!$C$44=AngebotSHP!P69,PlanerSHP!$C$45=AngebotSHP!P69,PlanerSHP!$C$46=AngebotSHP!P69,PlanerSHP!$C$47=AngebotSHP!P69,PlanerSHP!$C$50=AngebotSHP!P69,PlanerSHP!$C$51=AngebotSHP!P69,PlanerSHP!$C$52=AngebotSHP!P69,PlanerSHP!$C$53=AngebotSHP!P69,PlanerSHP!$D$8=AngebotSHP!P69,PlanerSHP!$D$9=AngebotSHP!P69,PlanerSHP!$D$10=AngebotSHP!P69,PlanerSHP!$D$11=AngebotSHP!P69,PlanerSHP!$D$14=AngebotSHP!P69,PlanerSHP!$D$15=AngebotSHP!P69,PlanerSHP!$D$16=AngebotSHP!P69,PlanerSHP!$D$17=AngebotSHP!P69,PlanerSHP!$D$20=AngebotSHP!P69,PlanerSHP!$D$21=AngebotSHP!P69,PlanerSHP!$D$22=AngebotSHP!P69,PlanerSHP!$D$23=AngebotSHP!P69,PlanerSHP!$D$26=AngebotSHP!P69,PlanerSHP!$D$27=AngebotSHP!P69,PlanerSHP!$D$28=AngebotSHP!P69,PlanerSHP!$D$29=AngebotSHP!P69,PlanerSHP!$D$32=AngebotSHP!P69,PlanerSHP!$D$33=AngebotSHP!P69,PlanerSHP!$D$34=AngebotSHP!P69,PlanerSHP!$D$35=AngebotSHP!P69,PlanerSHP!$D$38=AngebotSHP!P69,PlanerSHP!$D$39=AngebotSHP!P69,PlanerSHP!$D$40=AngebotSHP!P69,PlanerSHP!$D$41=AngebotSHP!P69,PlanerSHP!$D$44=AngebotSHP!P69,PlanerSHP!$D$45=AngebotSHP!P69,PlanerSHP!$D$46=AngebotSHP!P69,PlanerSHP!$D$47=AngebotSHP!P69,PlanerSHP!$D$50=AngebotSHP!P69,PlanerSHP!$D$51=AngebotSHP!P69,PlanerSHP!$D$52=AngebotSHP!P69,PlanerSHP!$D$53=AngebotSHP!P69,PlanerSHP!$F$8=AngebotSHP!P69,PlanerSHP!$F$9=AngebotSHP!P69,PlanerSHP!$F$10=AngebotSHP!P69,PlanerSHP!$F$11=AngebotSHP!P69,PlanerSHP!$F$14=AngebotSHP!P69,PlanerSHP!$F$15=AngebotSHP!P69,PlanerSHP!$F$16=AngebotSHP!P69,PlanerSHP!$F$17=AngebotSHP!P69,PlanerSHP!$F$20=AngebotSHP!P69,PlanerSHP!$F$21=AngebotSHP!P69,PlanerSHP!$F$22=AngebotSHP!P69,PlanerSHP!$F$23=AngebotSHP!P69,PlanerSHP!$F$26=AngebotSHP!P69,PlanerSHP!$F$27=AngebotSHP!P69,PlanerSHP!$F$28=AngebotSHP!P69,PlanerSHP!$F$29=AngebotSHP!P69,PlanerSHP!$F$32=AngebotSHP!P69,PlanerSHP!$F$33=AngebotSHP!P69,PlanerSHP!$F$34=AngebotSHP!P69,PlanerSHP!$F$35=AngebotSHP!P69,PlanerSHP!$F$38=AngebotSHP!P69,PlanerSHP!$F$39=AngebotSHP!P69,PlanerSHP!$F$40=AngebotSHP!P69,PlanerSHP!$F$41=AngebotSHP!P69,PlanerSHP!$F$44=AngebotSHP!P69,PlanerSHP!$F$45=AngebotSHP!P69,PlanerSHP!$F$46=AngebotSHP!P69,PlanerSHP!$F$47=AngebotSHP!P69,PlanerSHP!$F$50=AngebotSHP!P69,PlanerSHP!$F$51=AngebotSHP!P69,PlanerSHP!$F$52=AngebotSHP!P69,PlanerSHP!$F$53=AngebotSHP!P69,PlanerSHP!$G$8=AngebotSHP!P69,PlanerSHP!$G$9=AngebotSHP!P69,PlanerSHP!$G$10=AngebotSHP!P69,PlanerSHP!$G$11=AngebotSHP!P69,PlanerSHP!$G$14=AngebotSHP!P69,PlanerSHP!$G$15=AngebotSHP!P69,PlanerSHP!$G$16=AngebotSHP!P69,PlanerSHP!$G$17=AngebotSHP!P69,PlanerSHP!$G$20=AngebotSHP!P69,PlanerSHP!$G$21=AngebotSHP!P69,PlanerSHP!$G$22=AngebotSHP!P69,PlanerSHP!$G$23=AngebotSHP!P69,PlanerSHP!$G$26=AngebotSHP!P69,PlanerSHP!$G$27=AngebotSHP!P69,PlanerSHP!$G$28=AngebotSHP!P69,PlanerSHP!$G$29=AngebotSHP!P69,PlanerSHP!$G$32=AngebotSHP!P69,PlanerSHP!$G$33=AngebotSHP!P69,PlanerSHP!$G$34=AngebotSHP!P69,PlanerSHP!$G$35=AngebotSHP!P69,PlanerSHP!$G$38=AngebotSHP!P69,PlanerSHP!$G$39=AngebotSHP!P69,PlanerSHP!$G$40=AngebotSHP!P69,PlanerSHP!$G$41=AngebotSHP!P69,PlanerSHP!$G$44=AngebotSHP!P69,PlanerSHP!$G$45=AngebotSHP!P69,PlanerSHP!$G$46=AngebotSHP!P69,PlanerSHP!$G$47=AngebotSHP!P69,PlanerSHP!$G$50=AngebotSHP!P69,PlanerSHP!$G$51=AngebotSHP!P69,PlanerSHP!$G$52=AngebotSHP!P69,PlanerSHP!$G$53=AngebotSHP!P69),"---'Bitte wählen' wählen!---",AngebotSHP!P69)</f>
        <v>BP5_01.1 Berufspraxis I &amp; Portfolio</v>
      </c>
      <c r="S69" s="410"/>
      <c r="T69"/>
    </row>
    <row r="70" spans="3:20" x14ac:dyDescent="0.35">
      <c r="N70" s="271" t="s">
        <v>185</v>
      </c>
      <c r="O70" t="s">
        <v>186</v>
      </c>
      <c r="P70" t="str">
        <f>CONCATENATE(N70," ",O70)</f>
        <v>BP5_01.3 Berufspraxis III &amp; Portfolio</v>
      </c>
      <c r="Q70" t="str">
        <f>IF(OR(PlanerSHP!$C$8=AngebotSHP!P70,PlanerSHP!$C$9=AngebotSHP!P70,PlanerSHP!$C$10=AngebotSHP!P70,PlanerSHP!$C$11=AngebotSHP!P70,PlanerSHP!$C$14=AngebotSHP!P70,PlanerSHP!$C$15=AngebotSHP!P70,PlanerSHP!$C$16=AngebotSHP!P70,PlanerSHP!$C$17=AngebotSHP!P70,PlanerSHP!$C$20=AngebotSHP!P70,PlanerSHP!$C$21=AngebotSHP!P70,PlanerSHP!$C$22=AngebotSHP!P70,PlanerSHP!$C$23=AngebotSHP!P70,PlanerSHP!$C$26=AngebotSHP!P70,PlanerSHP!$C$27=AngebotSHP!P70,PlanerSHP!$C$28=AngebotSHP!P70,PlanerSHP!$C$29=AngebotSHP!P70,PlanerSHP!$C$32=AngebotSHP!P70,PlanerSHP!$C$33=AngebotSHP!P70,PlanerSHP!$C$34=AngebotSHP!P70,PlanerSHP!$C$35=AngebotSHP!P70,PlanerSHP!$C$38=AngebotSHP!P70,PlanerSHP!$C$39=AngebotSHP!P70,PlanerSHP!$C$40=AngebotSHP!P70,PlanerSHP!$C$41=AngebotSHP!P70,PlanerSHP!$C$44=AngebotSHP!P70,PlanerSHP!$C$45=AngebotSHP!P70,PlanerSHP!$C$46=AngebotSHP!P70,PlanerSHP!$C$47=AngebotSHP!P70,PlanerSHP!$C$50=AngebotSHP!P70,PlanerSHP!$C$51=AngebotSHP!P70,PlanerSHP!$C$52=AngebotSHP!P70,PlanerSHP!$C$53=AngebotSHP!P70,PlanerSHP!$D$8=AngebotSHP!P70,PlanerSHP!$D$9=AngebotSHP!P70,PlanerSHP!$D$10=AngebotSHP!P70,PlanerSHP!$D$11=AngebotSHP!P70,PlanerSHP!$D$14=AngebotSHP!P70,PlanerSHP!$D$15=AngebotSHP!P70,PlanerSHP!$D$16=AngebotSHP!P70,PlanerSHP!$D$17=AngebotSHP!P70,PlanerSHP!$D$20=AngebotSHP!P70,PlanerSHP!$D$21=AngebotSHP!P70,PlanerSHP!$D$22=AngebotSHP!P70,PlanerSHP!$D$23=AngebotSHP!P70,PlanerSHP!$D$26=AngebotSHP!P70,PlanerSHP!$D$27=AngebotSHP!P70,PlanerSHP!$D$28=AngebotSHP!P70,PlanerSHP!$D$29=AngebotSHP!P70,PlanerSHP!$D$32=AngebotSHP!P70,PlanerSHP!$D$33=AngebotSHP!P70,PlanerSHP!$D$34=AngebotSHP!P70,PlanerSHP!$D$35=AngebotSHP!P70,PlanerSHP!$D$38=AngebotSHP!P70,PlanerSHP!$D$39=AngebotSHP!P70,PlanerSHP!$D$40=AngebotSHP!P70,PlanerSHP!$D$41=AngebotSHP!P70,PlanerSHP!$D$44=AngebotSHP!P70,PlanerSHP!$D$45=AngebotSHP!P70,PlanerSHP!$D$46=AngebotSHP!P70,PlanerSHP!$D$47=AngebotSHP!P70,PlanerSHP!$D$50=AngebotSHP!P70,PlanerSHP!$D$51=AngebotSHP!P70,PlanerSHP!$D$52=AngebotSHP!P70,PlanerSHP!$D$53=AngebotSHP!P70,PlanerSHP!$F$8=AngebotSHP!P70,PlanerSHP!$F$9=AngebotSHP!P70,PlanerSHP!$F$10=AngebotSHP!P70,PlanerSHP!$F$11=AngebotSHP!P70,PlanerSHP!$F$14=AngebotSHP!P70,PlanerSHP!$F$15=AngebotSHP!P70,PlanerSHP!$F$16=AngebotSHP!P70,PlanerSHP!$F$17=AngebotSHP!P70,PlanerSHP!$F$20=AngebotSHP!P70,PlanerSHP!$F$21=AngebotSHP!P70,PlanerSHP!$F$22=AngebotSHP!P70,PlanerSHP!$F$23=AngebotSHP!P70,PlanerSHP!$F$26=AngebotSHP!P70,PlanerSHP!$F$27=AngebotSHP!P70,PlanerSHP!$F$28=AngebotSHP!P70,PlanerSHP!$F$29=AngebotSHP!P70,PlanerSHP!$F$32=AngebotSHP!P70,PlanerSHP!$F$33=AngebotSHP!P70,PlanerSHP!$F$34=AngebotSHP!P70,PlanerSHP!$F$35=AngebotSHP!P70,PlanerSHP!$F$38=AngebotSHP!P70,PlanerSHP!$F$39=AngebotSHP!P70,PlanerSHP!$F$40=AngebotSHP!P70,PlanerSHP!$F$41=AngebotSHP!P70,PlanerSHP!$F$44=AngebotSHP!P70,PlanerSHP!$F$45=AngebotSHP!P70,PlanerSHP!$F$46=AngebotSHP!P70,PlanerSHP!$F$47=AngebotSHP!P70,PlanerSHP!$F$50=AngebotSHP!P70,PlanerSHP!$F$51=AngebotSHP!P70,PlanerSHP!$F$52=AngebotSHP!P70,PlanerSHP!$F$53=AngebotSHP!P70,PlanerSHP!$G$8=AngebotSHP!P70,PlanerSHP!$G$9=AngebotSHP!P70,PlanerSHP!$G$10=AngebotSHP!P70,PlanerSHP!$G$11=AngebotSHP!P70,PlanerSHP!$G$14=AngebotSHP!P70,PlanerSHP!$G$15=AngebotSHP!P70,PlanerSHP!$G$16=AngebotSHP!P70,PlanerSHP!$G$17=AngebotSHP!P70,PlanerSHP!$G$20=AngebotSHP!P70,PlanerSHP!$G$21=AngebotSHP!P70,PlanerSHP!$G$22=AngebotSHP!P70,PlanerSHP!$G$23=AngebotSHP!P70,PlanerSHP!$G$26=AngebotSHP!P70,PlanerSHP!$G$27=AngebotSHP!P70,PlanerSHP!$G$28=AngebotSHP!P70,PlanerSHP!$G$29=AngebotSHP!P70,PlanerSHP!$G$32=AngebotSHP!P70,PlanerSHP!$G$33=AngebotSHP!P70,PlanerSHP!$G$34=AngebotSHP!P70,PlanerSHP!$G$35=AngebotSHP!P70,PlanerSHP!$G$38=AngebotSHP!P70,PlanerSHP!$G$39=AngebotSHP!P70,PlanerSHP!$G$40=AngebotSHP!P70,PlanerSHP!$G$41=AngebotSHP!P70,PlanerSHP!$G$44=AngebotSHP!P70,PlanerSHP!$G$45=AngebotSHP!P70,PlanerSHP!$G$46=AngebotSHP!P70,PlanerSHP!$G$47=AngebotSHP!P70,PlanerSHP!$G$50=AngebotSHP!P70,PlanerSHP!$G$51=AngebotSHP!P70,PlanerSHP!$G$52=AngebotSHP!P70,PlanerSHP!$G$53=AngebotSHP!P70),"---'Bitte wählen' wählen!---",AngebotSHP!P70)</f>
        <v>BP5_01.3 Berufspraxis III &amp; Portfolio</v>
      </c>
      <c r="S70" s="410"/>
      <c r="T70"/>
    </row>
    <row r="71" spans="3:20" x14ac:dyDescent="0.35">
      <c r="C71" t="s">
        <v>176</v>
      </c>
      <c r="S71" s="410"/>
      <c r="T71"/>
    </row>
    <row r="72" spans="3:20" x14ac:dyDescent="0.35">
      <c r="C72" s="584" t="s">
        <v>189</v>
      </c>
      <c r="D72" s="584" t="s">
        <v>179</v>
      </c>
      <c r="S72" s="410"/>
      <c r="T72"/>
    </row>
    <row r="73" spans="3:20" x14ac:dyDescent="0.35">
      <c r="I73" s="185"/>
      <c r="N73"/>
      <c r="S73" s="410"/>
      <c r="T73"/>
    </row>
    <row r="74" spans="3:20" x14ac:dyDescent="0.35">
      <c r="E74" t="s">
        <v>123</v>
      </c>
      <c r="F74" t="s">
        <v>123</v>
      </c>
      <c r="I74" s="185"/>
      <c r="N74"/>
      <c r="S74" s="410"/>
      <c r="T74"/>
    </row>
    <row r="75" spans="3:20" x14ac:dyDescent="0.35">
      <c r="C75" s="271" t="s">
        <v>183</v>
      </c>
      <c r="D75" t="s">
        <v>184</v>
      </c>
      <c r="E75" t="str">
        <f>CONCATENATE(C75," ",D75)</f>
        <v>BP5_01.2 Berufspraxis II &amp; Portfolio</v>
      </c>
      <c r="F75" t="str">
        <f>IF(OR(PlanerSHP!$C$8=AngebotSHP!E75,PlanerSHP!$C$9=AngebotSHP!E75,PlanerSHP!$C$10=AngebotSHP!E75,PlanerSHP!$C$11=AngebotSHP!E75,PlanerSHP!$C$14=AngebotSHP!E75,PlanerSHP!$C$15=AngebotSHP!E75,PlanerSHP!$C$16=AngebotSHP!E75,PlanerSHP!$C$17=AngebotSHP!E75,PlanerSHP!$C$20=AngebotSHP!E75,PlanerSHP!$C$21=AngebotSHP!E75,PlanerSHP!$C$22=AngebotSHP!E75,PlanerSHP!$C$23=AngebotSHP!E75,PlanerSHP!$C$26=AngebotSHP!E75,PlanerSHP!$C$27=AngebotSHP!E75,PlanerSHP!$C$28=AngebotSHP!E75,PlanerSHP!$C$29=AngebotSHP!E75,PlanerSHP!$C$32=AngebotSHP!E75,PlanerSHP!$C$33=AngebotSHP!E75,PlanerSHP!$C$34=AngebotSHP!E75,PlanerSHP!$C$35=AngebotSHP!E75,PlanerSHP!$C$38=AngebotSHP!E75,PlanerSHP!$C$39=AngebotSHP!E75,PlanerSHP!$C$40=AngebotSHP!E75,PlanerSHP!$C$41=AngebotSHP!E75,PlanerSHP!$C$44=AngebotSHP!E75,PlanerSHP!$C$45=AngebotSHP!E75,PlanerSHP!$C$46=AngebotSHP!E75,PlanerSHP!$C$47=AngebotSHP!E75,PlanerSHP!$C$50=AngebotSHP!E75,PlanerSHP!$C$51=AngebotSHP!E75,PlanerSHP!$C$52=AngebotSHP!E75,PlanerSHP!$C$53=AngebotSHP!E75,PlanerSHP!$D$8=AngebotSHP!E75,PlanerSHP!$D$9=AngebotSHP!E75,PlanerSHP!$D$10=AngebotSHP!E75,PlanerSHP!$D$11=AngebotSHP!E75,PlanerSHP!$D$14=AngebotSHP!E75,PlanerSHP!$D$15=AngebotSHP!E75,PlanerSHP!$D$16=AngebotSHP!E75,PlanerSHP!$D$17=AngebotSHP!E75,PlanerSHP!$D$20=AngebotSHP!E75,PlanerSHP!$D$21=AngebotSHP!E75,PlanerSHP!$D$22=AngebotSHP!E75,PlanerSHP!$D$23=AngebotSHP!E75,PlanerSHP!$D$26=AngebotSHP!E75,PlanerSHP!$D$27=AngebotSHP!E75,PlanerSHP!$D$28=AngebotSHP!E75,PlanerSHP!$D$29=AngebotSHP!E75,PlanerSHP!$D$32=AngebotSHP!E75,PlanerSHP!$D$33=AngebotSHP!E75,PlanerSHP!$D$34=AngebotSHP!E75,PlanerSHP!$D$35=AngebotSHP!E75,PlanerSHP!$D$38=AngebotSHP!E75,PlanerSHP!$D$39=AngebotSHP!E75,PlanerSHP!$D$40=AngebotSHP!E75,PlanerSHP!$D$41=AngebotSHP!E75,PlanerSHP!$D$44=AngebotSHP!E75,PlanerSHP!$D$45=AngebotSHP!E75,PlanerSHP!$D$46=AngebotSHP!E75,PlanerSHP!$D$47=AngebotSHP!E75,PlanerSHP!$D$50=AngebotSHP!E75,PlanerSHP!$D$51=AngebotSHP!E75,PlanerSHP!$D$52=AngebotSHP!E75,PlanerSHP!$D$53=AngebotSHP!E75,PlanerSHP!$F$8=AngebotSHP!E75,PlanerSHP!$F$9=AngebotSHP!E75,PlanerSHP!$F$10=AngebotSHP!E75,PlanerSHP!$F$11=AngebotSHP!E75,PlanerSHP!$F$14=AngebotSHP!E75,PlanerSHP!$F$15=AngebotSHP!E75,PlanerSHP!$F$16=AngebotSHP!E75,PlanerSHP!$F$17=AngebotSHP!E75,PlanerSHP!$F$20=AngebotSHP!E75,PlanerSHP!$F$21=AngebotSHP!E75,PlanerSHP!$F$22=AngebotSHP!E75,PlanerSHP!$F$23=AngebotSHP!E75,PlanerSHP!$F$26=AngebotSHP!E75,PlanerSHP!$F$27=AngebotSHP!E75,PlanerSHP!$F$28=AngebotSHP!E75,PlanerSHP!$F$29=AngebotSHP!E75,PlanerSHP!$F$32=AngebotSHP!E75,PlanerSHP!$F$33=AngebotSHP!E75,PlanerSHP!$F$34=AngebotSHP!E75,PlanerSHP!$F$35=AngebotSHP!E75,PlanerSHP!$F$38=AngebotSHP!E75,PlanerSHP!$F$39=AngebotSHP!E75,PlanerSHP!$F$40=AngebotSHP!E75,PlanerSHP!$F$41=AngebotSHP!E75,PlanerSHP!$F$44=AngebotSHP!E75,PlanerSHP!$F$45=AngebotSHP!E75,PlanerSHP!$F$46=AngebotSHP!E75,PlanerSHP!$F$47=AngebotSHP!E75,PlanerSHP!$F$50=AngebotSHP!E75,PlanerSHP!$F$51=AngebotSHP!E75,PlanerSHP!$F$52=AngebotSHP!E75,PlanerSHP!$F$53=AngebotSHP!E75,PlanerSHP!$G$8=AngebotSHP!E75,PlanerSHP!$G$9=AngebotSHP!E75,PlanerSHP!$G$10=AngebotSHP!E75,PlanerSHP!$G$11=AngebotSHP!E75,PlanerSHP!$G$14=AngebotSHP!E75,PlanerSHP!$G$15=AngebotSHP!E75,PlanerSHP!$G$16=AngebotSHP!E75,PlanerSHP!$G$17=AngebotSHP!E75,PlanerSHP!$G$20=AngebotSHP!E75,PlanerSHP!$G$21=AngebotSHP!E75,PlanerSHP!$G$22=AngebotSHP!E75,PlanerSHP!$G$23=AngebotSHP!E75,PlanerSHP!$G$26=AngebotSHP!E75,PlanerSHP!$G$27=AngebotSHP!E75,PlanerSHP!$G$28=AngebotSHP!E75,PlanerSHP!$G$29=AngebotSHP!E75,PlanerSHP!$G$32=AngebotSHP!E75,PlanerSHP!$G$33=AngebotSHP!E75,PlanerSHP!$G$34=AngebotSHP!E75,PlanerSHP!$G$35=AngebotSHP!E75,PlanerSHP!$G$38=AngebotSHP!E75,PlanerSHP!$G$39=AngebotSHP!E75,PlanerSHP!$G$40=AngebotSHP!E75,PlanerSHP!$G$41=AngebotSHP!E75,PlanerSHP!$G$44=AngebotSHP!E75,PlanerSHP!$G$45=AngebotSHP!E75,PlanerSHP!$G$46=AngebotSHP!E75,PlanerSHP!$G$47=AngebotSHP!E75,PlanerSHP!$G$50=AngebotSHP!E75,PlanerSHP!$G$51=AngebotSHP!E75,PlanerSHP!$G$52=AngebotSHP!E75,PlanerSHP!$G$53=AngebotSHP!E75),"---'Bitte wählen' wählen!---",AngebotSHP!E75)</f>
        <v>BP5_01.2 Berufspraxis II &amp; Portfolio</v>
      </c>
      <c r="I75" s="185"/>
      <c r="N75" t="s">
        <v>177</v>
      </c>
      <c r="S75" s="410"/>
      <c r="T75"/>
    </row>
    <row r="76" spans="3:20" x14ac:dyDescent="0.35">
      <c r="C76" s="271" t="s">
        <v>187</v>
      </c>
      <c r="D76" t="s">
        <v>114</v>
      </c>
      <c r="E76" t="str">
        <f>CONCATENATE(C76," ",D76)</f>
        <v>M5_03 Masterarbeit</v>
      </c>
      <c r="F76" t="str">
        <f>IF(OR(PlanerSHP!$C$8=AngebotSHP!E76,PlanerSHP!$C$9=AngebotSHP!E76,PlanerSHP!$C$10=AngebotSHP!E76,PlanerSHP!$C$11=AngebotSHP!E76,PlanerSHP!$C$14=AngebotSHP!E76,PlanerSHP!$C$15=AngebotSHP!E76,PlanerSHP!$C$16=AngebotSHP!E76,PlanerSHP!$C$17=AngebotSHP!E76,PlanerSHP!$C$20=AngebotSHP!E76,PlanerSHP!$C$21=AngebotSHP!E76,PlanerSHP!$C$22=AngebotSHP!E76,PlanerSHP!$C$23=AngebotSHP!E76,PlanerSHP!$C$26=AngebotSHP!E76,PlanerSHP!$C$27=AngebotSHP!E76,PlanerSHP!$C$28=AngebotSHP!E76,PlanerSHP!$C$29=AngebotSHP!E76,PlanerSHP!$C$32=AngebotSHP!E76,PlanerSHP!$C$33=AngebotSHP!E76,PlanerSHP!$C$34=AngebotSHP!E76,PlanerSHP!$C$35=AngebotSHP!E76,PlanerSHP!$C$38=AngebotSHP!E76,PlanerSHP!$C$39=AngebotSHP!E76,PlanerSHP!$C$40=AngebotSHP!E76,PlanerSHP!$C$41=AngebotSHP!E76,PlanerSHP!$C$44=AngebotSHP!E76,PlanerSHP!$C$45=AngebotSHP!E76,PlanerSHP!$C$46=AngebotSHP!E76,PlanerSHP!$C$47=AngebotSHP!E76,PlanerSHP!$C$50=AngebotSHP!E76,PlanerSHP!$C$51=AngebotSHP!E76,PlanerSHP!$C$52=AngebotSHP!E76,PlanerSHP!$C$53=AngebotSHP!E76,PlanerSHP!$D$8=AngebotSHP!E76,PlanerSHP!$D$9=AngebotSHP!E76,PlanerSHP!$D$10=AngebotSHP!E76,PlanerSHP!$D$11=AngebotSHP!E76,PlanerSHP!$D$14=AngebotSHP!E76,PlanerSHP!$D$15=AngebotSHP!E76,PlanerSHP!$D$16=AngebotSHP!E76,PlanerSHP!$D$17=AngebotSHP!E76,PlanerSHP!$D$20=AngebotSHP!E76,PlanerSHP!$D$21=AngebotSHP!E76,PlanerSHP!$D$22=AngebotSHP!E76,PlanerSHP!$D$23=AngebotSHP!E76,PlanerSHP!$D$26=AngebotSHP!E76,PlanerSHP!$D$27=AngebotSHP!E76,PlanerSHP!$D$28=AngebotSHP!E76,PlanerSHP!$D$29=AngebotSHP!E76,PlanerSHP!$D$32=AngebotSHP!E76,PlanerSHP!$D$33=AngebotSHP!E76,PlanerSHP!$D$34=AngebotSHP!E76,PlanerSHP!$D$35=AngebotSHP!E76,PlanerSHP!$D$38=AngebotSHP!E76,PlanerSHP!$D$39=AngebotSHP!E76,PlanerSHP!$D$40=AngebotSHP!E76,PlanerSHP!$D$41=AngebotSHP!E76,PlanerSHP!$D$44=AngebotSHP!E76,PlanerSHP!$D$45=AngebotSHP!E76,PlanerSHP!$D$46=AngebotSHP!E76,PlanerSHP!$D$47=AngebotSHP!E76,PlanerSHP!$D$50=AngebotSHP!E76,PlanerSHP!$D$51=AngebotSHP!E76,PlanerSHP!$D$52=AngebotSHP!E76,PlanerSHP!$D$53=AngebotSHP!E76,PlanerSHP!$F$8=AngebotSHP!E76,PlanerSHP!$F$9=AngebotSHP!E76,PlanerSHP!$F$10=AngebotSHP!E76,PlanerSHP!$F$11=AngebotSHP!E76,PlanerSHP!$F$14=AngebotSHP!E76,PlanerSHP!$F$15=AngebotSHP!E76,PlanerSHP!$F$16=AngebotSHP!E76,PlanerSHP!$F$17=AngebotSHP!E76,PlanerSHP!$F$20=AngebotSHP!E76,PlanerSHP!$F$21=AngebotSHP!E76,PlanerSHP!$F$22=AngebotSHP!E76,PlanerSHP!$F$23=AngebotSHP!E76,PlanerSHP!$F$26=AngebotSHP!E76,PlanerSHP!$F$27=AngebotSHP!E76,PlanerSHP!$F$28=AngebotSHP!E76,PlanerSHP!$F$29=AngebotSHP!E76,PlanerSHP!$F$32=AngebotSHP!E76,PlanerSHP!$F$33=AngebotSHP!E76,PlanerSHP!$F$34=AngebotSHP!E76,PlanerSHP!$F$35=AngebotSHP!E76,PlanerSHP!$F$38=AngebotSHP!E76,PlanerSHP!$F$39=AngebotSHP!E76,PlanerSHP!$F$40=AngebotSHP!E76,PlanerSHP!$F$41=AngebotSHP!E76,PlanerSHP!$F$44=AngebotSHP!E76,PlanerSHP!$F$45=AngebotSHP!E76,PlanerSHP!$F$46=AngebotSHP!E76,PlanerSHP!$F$47=AngebotSHP!E76,PlanerSHP!$F$50=AngebotSHP!E76,PlanerSHP!$F$51=AngebotSHP!E76,PlanerSHP!$F$52=AngebotSHP!E76,PlanerSHP!$F$53=AngebotSHP!E76,PlanerSHP!$G$8=AngebotSHP!E76,PlanerSHP!$G$9=AngebotSHP!E76,PlanerSHP!$G$10=AngebotSHP!E76,PlanerSHP!$G$11=AngebotSHP!E76,PlanerSHP!$G$14=AngebotSHP!E76,PlanerSHP!$G$15=AngebotSHP!E76,PlanerSHP!$G$16=AngebotSHP!E76,PlanerSHP!$G$17=AngebotSHP!E76,PlanerSHP!$G$20=AngebotSHP!E76,PlanerSHP!$G$21=AngebotSHP!E76,PlanerSHP!$G$22=AngebotSHP!E76,PlanerSHP!$G$23=AngebotSHP!E76,PlanerSHP!$G$26=AngebotSHP!E76,PlanerSHP!$G$27=AngebotSHP!E76,PlanerSHP!$G$28=AngebotSHP!E76,PlanerSHP!$G$29=AngebotSHP!E76,PlanerSHP!$G$32=AngebotSHP!E76,PlanerSHP!$G$33=AngebotSHP!E76,PlanerSHP!$G$34=AngebotSHP!E76,PlanerSHP!$G$35=AngebotSHP!E76,PlanerSHP!$G$38=AngebotSHP!E76,PlanerSHP!$G$39=AngebotSHP!E76,PlanerSHP!$G$40=AngebotSHP!E76,PlanerSHP!$G$41=AngebotSHP!E76,PlanerSHP!$G$44=AngebotSHP!E76,PlanerSHP!$G$45=AngebotSHP!E76,PlanerSHP!$G$46=AngebotSHP!E76,PlanerSHP!$G$47=AngebotSHP!E76,PlanerSHP!$G$50=AngebotSHP!E76,PlanerSHP!$G$51=AngebotSHP!E76,PlanerSHP!$G$52=AngebotSHP!E76,PlanerSHP!$G$53=AngebotSHP!E76),"---'Bitte wählen' wählen!---",AngebotSHP!E76)</f>
        <v>M5_03 Masterarbeit</v>
      </c>
      <c r="I76" s="185"/>
      <c r="N76" s="581" t="s">
        <v>189</v>
      </c>
      <c r="O76" s="581" t="s">
        <v>191</v>
      </c>
      <c r="S76" s="410"/>
      <c r="T76"/>
    </row>
    <row r="77" spans="3:20" x14ac:dyDescent="0.35">
      <c r="C77" s="410"/>
      <c r="I77" s="185"/>
      <c r="N77"/>
      <c r="S77" s="410"/>
      <c r="T77"/>
    </row>
    <row r="78" spans="3:20" x14ac:dyDescent="0.35">
      <c r="I78" s="185"/>
      <c r="N78"/>
      <c r="P78" t="s">
        <v>123</v>
      </c>
      <c r="Q78" t="s">
        <v>123</v>
      </c>
      <c r="S78" s="410"/>
      <c r="T78"/>
    </row>
    <row r="79" spans="3:20" x14ac:dyDescent="0.35">
      <c r="I79" s="185"/>
      <c r="N79" s="271" t="s">
        <v>185</v>
      </c>
      <c r="O79" t="s">
        <v>186</v>
      </c>
      <c r="P79" t="str">
        <f>CONCATENATE(N79," ",O79)</f>
        <v>BP5_01.3 Berufspraxis III &amp; Portfolio</v>
      </c>
      <c r="Q79" t="str">
        <f>IF(OR(PlanerSHP!$C$8=AngebotSHP!P79,PlanerSHP!$C$9=AngebotSHP!P79,PlanerSHP!$C$10=AngebotSHP!P79,PlanerSHP!$C$11=AngebotSHP!P79,PlanerSHP!$C$14=AngebotSHP!P79,PlanerSHP!$C$15=AngebotSHP!P79,PlanerSHP!$C$16=AngebotSHP!P79,PlanerSHP!$C$17=AngebotSHP!P79,PlanerSHP!$C$20=AngebotSHP!P79,PlanerSHP!$C$21=AngebotSHP!P79,PlanerSHP!$C$22=AngebotSHP!P79,PlanerSHP!$C$23=AngebotSHP!P79,PlanerSHP!$C$26=AngebotSHP!P79,PlanerSHP!$C$27=AngebotSHP!P79,PlanerSHP!$C$28=AngebotSHP!P79,PlanerSHP!$C$29=AngebotSHP!P79,PlanerSHP!$C$32=AngebotSHP!P79,PlanerSHP!$C$33=AngebotSHP!P79,PlanerSHP!$C$34=AngebotSHP!P79,PlanerSHP!$C$35=AngebotSHP!P79,PlanerSHP!$C$38=AngebotSHP!P79,PlanerSHP!$C$39=AngebotSHP!P79,PlanerSHP!$C$40=AngebotSHP!P79,PlanerSHP!$C$41=AngebotSHP!P79,PlanerSHP!$C$44=AngebotSHP!P79,PlanerSHP!$C$45=AngebotSHP!P79,PlanerSHP!$C$46=AngebotSHP!P79,PlanerSHP!$C$47=AngebotSHP!P79,PlanerSHP!$C$50=AngebotSHP!P79,PlanerSHP!$C$51=AngebotSHP!P79,PlanerSHP!$C$52=AngebotSHP!P79,PlanerSHP!$C$53=AngebotSHP!P79,PlanerSHP!$D$8=AngebotSHP!P79,PlanerSHP!$D$9=AngebotSHP!P79,PlanerSHP!$D$10=AngebotSHP!P79,PlanerSHP!$D$11=AngebotSHP!P79,PlanerSHP!$D$14=AngebotSHP!P79,PlanerSHP!$D$15=AngebotSHP!P79,PlanerSHP!$D$16=AngebotSHP!P79,PlanerSHP!$D$17=AngebotSHP!P79,PlanerSHP!$D$20=AngebotSHP!P79,PlanerSHP!$D$21=AngebotSHP!P79,PlanerSHP!$D$22=AngebotSHP!P79,PlanerSHP!$D$23=AngebotSHP!P79,PlanerSHP!$D$26=AngebotSHP!P79,PlanerSHP!$D$27=AngebotSHP!P79,PlanerSHP!$D$28=AngebotSHP!P79,PlanerSHP!$D$29=AngebotSHP!P79,PlanerSHP!$D$32=AngebotSHP!P79,PlanerSHP!$D$33=AngebotSHP!P79,PlanerSHP!$D$34=AngebotSHP!P79,PlanerSHP!$D$35=AngebotSHP!P79,PlanerSHP!$D$38=AngebotSHP!P79,PlanerSHP!$D$39=AngebotSHP!P79,PlanerSHP!$D$40=AngebotSHP!P79,PlanerSHP!$D$41=AngebotSHP!P79,PlanerSHP!$D$44=AngebotSHP!P79,PlanerSHP!$D$45=AngebotSHP!P79,PlanerSHP!$D$46=AngebotSHP!P79,PlanerSHP!$D$47=AngebotSHP!P79,PlanerSHP!$D$50=AngebotSHP!P79,PlanerSHP!$D$51=AngebotSHP!P79,PlanerSHP!$D$52=AngebotSHP!P79,PlanerSHP!$D$53=AngebotSHP!P79,PlanerSHP!$F$8=AngebotSHP!P79,PlanerSHP!$F$9=AngebotSHP!P79,PlanerSHP!$F$10=AngebotSHP!P79,PlanerSHP!$F$11=AngebotSHP!P79,PlanerSHP!$F$14=AngebotSHP!P79,PlanerSHP!$F$15=AngebotSHP!P79,PlanerSHP!$F$16=AngebotSHP!P79,PlanerSHP!$F$17=AngebotSHP!P79,PlanerSHP!$F$20=AngebotSHP!P79,PlanerSHP!$F$21=AngebotSHP!P79,PlanerSHP!$F$22=AngebotSHP!P79,PlanerSHP!$F$23=AngebotSHP!P79,PlanerSHP!$F$26=AngebotSHP!P79,PlanerSHP!$F$27=AngebotSHP!P79,PlanerSHP!$F$28=AngebotSHP!P79,PlanerSHP!$F$29=AngebotSHP!P79,PlanerSHP!$F$32=AngebotSHP!P79,PlanerSHP!$F$33=AngebotSHP!P79,PlanerSHP!$F$34=AngebotSHP!P79,PlanerSHP!$F$35=AngebotSHP!P79,PlanerSHP!$F$38=AngebotSHP!P79,PlanerSHP!$F$39=AngebotSHP!P79,PlanerSHP!$F$40=AngebotSHP!P79,PlanerSHP!$F$41=AngebotSHP!P79,PlanerSHP!$F$44=AngebotSHP!P79,PlanerSHP!$F$45=AngebotSHP!P79,PlanerSHP!$F$46=AngebotSHP!P79,PlanerSHP!$F$47=AngebotSHP!P79,PlanerSHP!$F$50=AngebotSHP!P79,PlanerSHP!$F$51=AngebotSHP!P79,PlanerSHP!$F$52=AngebotSHP!P79,PlanerSHP!$F$53=AngebotSHP!P79,PlanerSHP!$G$8=AngebotSHP!P79,PlanerSHP!$G$9=AngebotSHP!P79,PlanerSHP!$G$10=AngebotSHP!P79,PlanerSHP!$G$11=AngebotSHP!P79,PlanerSHP!$G$14=AngebotSHP!P79,PlanerSHP!$G$15=AngebotSHP!P79,PlanerSHP!$G$16=AngebotSHP!P79,PlanerSHP!$G$17=AngebotSHP!P79,PlanerSHP!$G$20=AngebotSHP!P79,PlanerSHP!$G$21=AngebotSHP!P79,PlanerSHP!$G$22=AngebotSHP!P79,PlanerSHP!$G$23=AngebotSHP!P79,PlanerSHP!$G$26=AngebotSHP!P79,PlanerSHP!$G$27=AngebotSHP!P79,PlanerSHP!$G$28=AngebotSHP!P79,PlanerSHP!$G$29=AngebotSHP!P79,PlanerSHP!$G$32=AngebotSHP!P79,PlanerSHP!$G$33=AngebotSHP!P79,PlanerSHP!$G$34=AngebotSHP!P79,PlanerSHP!$G$35=AngebotSHP!P79,PlanerSHP!$G$38=AngebotSHP!P79,PlanerSHP!$G$39=AngebotSHP!P79,PlanerSHP!$G$40=AngebotSHP!P79,PlanerSHP!$G$41=AngebotSHP!P79,PlanerSHP!$G$44=AngebotSHP!P79,PlanerSHP!$G$45=AngebotSHP!P79,PlanerSHP!$G$46=AngebotSHP!P79,PlanerSHP!$G$47=AngebotSHP!P79,PlanerSHP!$G$50=AngebotSHP!P79,PlanerSHP!$G$51=AngebotSHP!P79,PlanerSHP!$G$52=AngebotSHP!P79,PlanerSHP!$G$53=AngebotSHP!P79),"---'Bitte wählen' wählen!---",AngebotSHP!P79)</f>
        <v>BP5_01.3 Berufspraxis III &amp; Portfolio</v>
      </c>
      <c r="S79" s="410"/>
      <c r="T79"/>
    </row>
    <row r="80" spans="3:20" x14ac:dyDescent="0.35">
      <c r="I80" s="185"/>
      <c r="S80" s="410"/>
      <c r="T80"/>
    </row>
    <row r="81" spans="3:20" x14ac:dyDescent="0.35">
      <c r="C81" t="s">
        <v>176</v>
      </c>
      <c r="I81" s="185"/>
      <c r="S81" s="410"/>
      <c r="T81"/>
    </row>
    <row r="82" spans="3:20" x14ac:dyDescent="0.35">
      <c r="C82" s="584" t="s">
        <v>189</v>
      </c>
      <c r="D82" s="584" t="s">
        <v>188</v>
      </c>
      <c r="I82" s="185"/>
      <c r="S82" s="410"/>
      <c r="T82"/>
    </row>
    <row r="83" spans="3:20" x14ac:dyDescent="0.35">
      <c r="I83" s="185"/>
      <c r="N83"/>
      <c r="S83" s="410"/>
      <c r="T83"/>
    </row>
    <row r="84" spans="3:20" x14ac:dyDescent="0.35">
      <c r="E84" t="s">
        <v>123</v>
      </c>
      <c r="F84" t="s">
        <v>123</v>
      </c>
      <c r="I84" s="185"/>
      <c r="N84" s="185"/>
      <c r="O84" s="185"/>
      <c r="P84" s="185"/>
      <c r="Q84" s="185"/>
      <c r="S84" s="410"/>
      <c r="T84"/>
    </row>
    <row r="85" spans="3:20" x14ac:dyDescent="0.35">
      <c r="C85" s="271" t="s">
        <v>183</v>
      </c>
      <c r="D85" t="s">
        <v>184</v>
      </c>
      <c r="E85" t="str">
        <f>CONCATENATE(C85," ",D85)</f>
        <v>BP5_01.2 Berufspraxis II &amp; Portfolio</v>
      </c>
      <c r="F85" t="str">
        <f>IF(OR(PlanerSHP!$C$8=AngebotSHP!E85,PlanerSHP!$C$9=AngebotSHP!E85,PlanerSHP!$C$10=AngebotSHP!E85,PlanerSHP!$C$11=AngebotSHP!E85,PlanerSHP!$C$14=AngebotSHP!E85,PlanerSHP!$C$15=AngebotSHP!E85,PlanerSHP!$C$16=AngebotSHP!E85,PlanerSHP!$C$17=AngebotSHP!E85,PlanerSHP!$C$20=AngebotSHP!E85,PlanerSHP!$C$21=AngebotSHP!E85,PlanerSHP!$C$22=AngebotSHP!E85,PlanerSHP!$C$23=AngebotSHP!E85,PlanerSHP!$C$26=AngebotSHP!E85,PlanerSHP!$C$27=AngebotSHP!E85,PlanerSHP!$C$28=AngebotSHP!E85,PlanerSHP!$C$29=AngebotSHP!E85,PlanerSHP!$C$32=AngebotSHP!E85,PlanerSHP!$C$33=AngebotSHP!E85,PlanerSHP!$C$34=AngebotSHP!E85,PlanerSHP!$C$35=AngebotSHP!E85,PlanerSHP!$C$38=AngebotSHP!E85,PlanerSHP!$C$39=AngebotSHP!E85,PlanerSHP!$C$40=AngebotSHP!E85,PlanerSHP!$C$41=AngebotSHP!E85,PlanerSHP!$C$44=AngebotSHP!E85,PlanerSHP!$C$45=AngebotSHP!E85,PlanerSHP!$C$46=AngebotSHP!E85,PlanerSHP!$C$47=AngebotSHP!E85,PlanerSHP!$C$50=AngebotSHP!E85,PlanerSHP!$C$51=AngebotSHP!E85,PlanerSHP!$C$52=AngebotSHP!E85,PlanerSHP!$C$53=AngebotSHP!E85,PlanerSHP!$D$8=AngebotSHP!E85,PlanerSHP!$D$9=AngebotSHP!E85,PlanerSHP!$D$10=AngebotSHP!E85,PlanerSHP!$D$11=AngebotSHP!E85,PlanerSHP!$D$14=AngebotSHP!E85,PlanerSHP!$D$15=AngebotSHP!E85,PlanerSHP!$D$16=AngebotSHP!E85,PlanerSHP!$D$17=AngebotSHP!E85,PlanerSHP!$D$20=AngebotSHP!E85,PlanerSHP!$D$21=AngebotSHP!E85,PlanerSHP!$D$22=AngebotSHP!E85,PlanerSHP!$D$23=AngebotSHP!E85,PlanerSHP!$D$26=AngebotSHP!E85,PlanerSHP!$D$27=AngebotSHP!E85,PlanerSHP!$D$28=AngebotSHP!E85,PlanerSHP!$D$29=AngebotSHP!E85,PlanerSHP!$D$32=AngebotSHP!E85,PlanerSHP!$D$33=AngebotSHP!E85,PlanerSHP!$D$34=AngebotSHP!E85,PlanerSHP!$D$35=AngebotSHP!E85,PlanerSHP!$D$38=AngebotSHP!E85,PlanerSHP!$D$39=AngebotSHP!E85,PlanerSHP!$D$40=AngebotSHP!E85,PlanerSHP!$D$41=AngebotSHP!E85,PlanerSHP!$D$44=AngebotSHP!E85,PlanerSHP!$D$45=AngebotSHP!E85,PlanerSHP!$D$46=AngebotSHP!E85,PlanerSHP!$D$47=AngebotSHP!E85,PlanerSHP!$D$50=AngebotSHP!E85,PlanerSHP!$D$51=AngebotSHP!E85,PlanerSHP!$D$52=AngebotSHP!E85,PlanerSHP!$D$53=AngebotSHP!E85,PlanerSHP!$F$8=AngebotSHP!E85,PlanerSHP!$F$9=AngebotSHP!E85,PlanerSHP!$F$10=AngebotSHP!E85,PlanerSHP!$F$11=AngebotSHP!E85,PlanerSHP!$F$14=AngebotSHP!E85,PlanerSHP!$F$15=AngebotSHP!E85,PlanerSHP!$F$16=AngebotSHP!E85,PlanerSHP!$F$17=AngebotSHP!E85,PlanerSHP!$F$20=AngebotSHP!E85,PlanerSHP!$F$21=AngebotSHP!E85,PlanerSHP!$F$22=AngebotSHP!E85,PlanerSHP!$F$23=AngebotSHP!E85,PlanerSHP!$F$26=AngebotSHP!E85,PlanerSHP!$F$27=AngebotSHP!E85,PlanerSHP!$F$28=AngebotSHP!E85,PlanerSHP!$F$29=AngebotSHP!E85,PlanerSHP!$F$32=AngebotSHP!E85,PlanerSHP!$F$33=AngebotSHP!E85,PlanerSHP!$F$34=AngebotSHP!E85,PlanerSHP!$F$35=AngebotSHP!E85,PlanerSHP!$F$38=AngebotSHP!E85,PlanerSHP!$F$39=AngebotSHP!E85,PlanerSHP!$F$40=AngebotSHP!E85,PlanerSHP!$F$41=AngebotSHP!E85,PlanerSHP!$F$44=AngebotSHP!E85,PlanerSHP!$F$45=AngebotSHP!E85,PlanerSHP!$F$46=AngebotSHP!E85,PlanerSHP!$F$47=AngebotSHP!E85,PlanerSHP!$F$50=AngebotSHP!E85,PlanerSHP!$F$51=AngebotSHP!E85,PlanerSHP!$F$52=AngebotSHP!E85,PlanerSHP!$F$53=AngebotSHP!E85,PlanerSHP!$G$8=AngebotSHP!E85,PlanerSHP!$G$9=AngebotSHP!E85,PlanerSHP!$G$10=AngebotSHP!E85,PlanerSHP!$G$11=AngebotSHP!E85,PlanerSHP!$G$14=AngebotSHP!E85,PlanerSHP!$G$15=AngebotSHP!E85,PlanerSHP!$G$16=AngebotSHP!E85,PlanerSHP!$G$17=AngebotSHP!E85,PlanerSHP!$G$20=AngebotSHP!E85,PlanerSHP!$G$21=AngebotSHP!E85,PlanerSHP!$G$22=AngebotSHP!E85,PlanerSHP!$G$23=AngebotSHP!E85,PlanerSHP!$G$26=AngebotSHP!E85,PlanerSHP!$G$27=AngebotSHP!E85,PlanerSHP!$G$28=AngebotSHP!E85,PlanerSHP!$G$29=AngebotSHP!E85,PlanerSHP!$G$32=AngebotSHP!E85,PlanerSHP!$G$33=AngebotSHP!E85,PlanerSHP!$G$34=AngebotSHP!E85,PlanerSHP!$G$35=AngebotSHP!E85,PlanerSHP!$G$38=AngebotSHP!E85,PlanerSHP!$G$39=AngebotSHP!E85,PlanerSHP!$G$40=AngebotSHP!E85,PlanerSHP!$G$41=AngebotSHP!E85,PlanerSHP!$G$44=AngebotSHP!E85,PlanerSHP!$G$45=AngebotSHP!E85,PlanerSHP!$G$46=AngebotSHP!E85,PlanerSHP!$G$47=AngebotSHP!E85,PlanerSHP!$G$50=AngebotSHP!E85,PlanerSHP!$G$51=AngebotSHP!E85,PlanerSHP!$G$52=AngebotSHP!E85,PlanerSHP!$G$53=AngebotSHP!E85),"---'Bitte wählen' wählen!---",AngebotSHP!E85)</f>
        <v>BP5_01.2 Berufspraxis II &amp; Portfolio</v>
      </c>
      <c r="I85" s="185"/>
      <c r="N85" s="185"/>
      <c r="O85" s="185"/>
      <c r="P85" s="185"/>
      <c r="Q85" s="185"/>
      <c r="S85" s="410"/>
      <c r="T85"/>
    </row>
    <row r="86" spans="3:20" x14ac:dyDescent="0.35">
      <c r="I86" s="185"/>
      <c r="N86" s="185"/>
      <c r="O86" s="185"/>
      <c r="P86" s="185"/>
      <c r="Q86" s="185"/>
      <c r="S86" s="410"/>
      <c r="T86"/>
    </row>
    <row r="87" spans="3:20" x14ac:dyDescent="0.35">
      <c r="C87" s="410"/>
      <c r="I87" s="185"/>
      <c r="N87" s="185"/>
      <c r="O87" s="185"/>
      <c r="P87" s="185"/>
      <c r="Q87" s="185"/>
      <c r="S87" s="410"/>
      <c r="T87"/>
    </row>
    <row r="88" spans="3:20" x14ac:dyDescent="0.35">
      <c r="C88" s="410"/>
      <c r="I88" s="185"/>
      <c r="N88" s="185"/>
      <c r="O88" s="185"/>
      <c r="P88" s="185"/>
      <c r="Q88" s="185"/>
      <c r="S88" s="410"/>
      <c r="T88"/>
    </row>
    <row r="89" spans="3:20" x14ac:dyDescent="0.35">
      <c r="I89" s="185"/>
      <c r="N89" s="185"/>
      <c r="O89" s="185"/>
      <c r="P89" s="185"/>
      <c r="Q89" s="185"/>
      <c r="S89" s="410"/>
      <c r="T89"/>
    </row>
    <row r="90" spans="3:20" x14ac:dyDescent="0.35">
      <c r="C90" s="185"/>
      <c r="D90" s="185"/>
      <c r="E90" s="185"/>
      <c r="F90" s="185"/>
      <c r="G90" s="185"/>
      <c r="H90" s="185"/>
      <c r="I90" s="185"/>
      <c r="N90" s="185"/>
      <c r="O90" s="185"/>
      <c r="P90" s="185"/>
      <c r="Q90" s="185"/>
      <c r="S90" s="410"/>
      <c r="T90"/>
    </row>
    <row r="91" spans="3:20" x14ac:dyDescent="0.35">
      <c r="N91"/>
      <c r="S91" s="410"/>
      <c r="T91"/>
    </row>
    <row r="92" spans="3:20" x14ac:dyDescent="0.35">
      <c r="N92"/>
      <c r="S92" s="410"/>
      <c r="T92"/>
    </row>
    <row r="93" spans="3:20" x14ac:dyDescent="0.35">
      <c r="N93"/>
      <c r="S93" s="410"/>
      <c r="T93"/>
    </row>
    <row r="94" spans="3:20" x14ac:dyDescent="0.35">
      <c r="S94" s="410"/>
      <c r="T94"/>
    </row>
    <row r="95" spans="3:20" x14ac:dyDescent="0.35">
      <c r="S95" s="410"/>
      <c r="T95"/>
    </row>
    <row r="96" spans="3:20" x14ac:dyDescent="0.35">
      <c r="S96" s="410"/>
      <c r="T96"/>
    </row>
    <row r="97" spans="14:20" x14ac:dyDescent="0.35">
      <c r="S97" s="410"/>
      <c r="T97"/>
    </row>
    <row r="98" spans="14:20" x14ac:dyDescent="0.35">
      <c r="S98" s="410"/>
      <c r="T98"/>
    </row>
    <row r="99" spans="14:20" x14ac:dyDescent="0.35">
      <c r="S99" s="410"/>
      <c r="T99"/>
    </row>
    <row r="100" spans="14:20" x14ac:dyDescent="0.35">
      <c r="S100" s="410"/>
      <c r="T100"/>
    </row>
    <row r="101" spans="14:20" x14ac:dyDescent="0.35">
      <c r="S101" s="410"/>
      <c r="T101"/>
    </row>
    <row r="102" spans="14:20" x14ac:dyDescent="0.35">
      <c r="S102" s="410"/>
      <c r="T102"/>
    </row>
    <row r="103" spans="14:20" x14ac:dyDescent="0.35">
      <c r="S103" s="410"/>
      <c r="T103"/>
    </row>
    <row r="104" spans="14:20" x14ac:dyDescent="0.35">
      <c r="S104" s="410"/>
      <c r="T104"/>
    </row>
    <row r="105" spans="14:20" x14ac:dyDescent="0.35">
      <c r="S105" s="410"/>
      <c r="T105"/>
    </row>
    <row r="106" spans="14:20" x14ac:dyDescent="0.35">
      <c r="S106" s="410"/>
      <c r="T106"/>
    </row>
    <row r="107" spans="14:20" x14ac:dyDescent="0.35">
      <c r="S107" s="410"/>
      <c r="T107"/>
    </row>
    <row r="108" spans="14:20" x14ac:dyDescent="0.35">
      <c r="S108" s="410"/>
      <c r="T108"/>
    </row>
    <row r="109" spans="14:20" x14ac:dyDescent="0.35">
      <c r="S109" s="410"/>
      <c r="T109"/>
    </row>
    <row r="110" spans="14:20" x14ac:dyDescent="0.35">
      <c r="S110" s="410"/>
      <c r="T110"/>
    </row>
    <row r="111" spans="14:20" x14ac:dyDescent="0.35">
      <c r="S111" s="410"/>
      <c r="T111"/>
    </row>
    <row r="112" spans="14:20" x14ac:dyDescent="0.35">
      <c r="N112"/>
      <c r="S112" s="410"/>
      <c r="T112"/>
    </row>
    <row r="113" spans="3:20" x14ac:dyDescent="0.35">
      <c r="N113"/>
      <c r="S113" s="410"/>
      <c r="T113"/>
    </row>
    <row r="114" spans="3:20" x14ac:dyDescent="0.35">
      <c r="C114" s="185"/>
      <c r="N114" s="185"/>
      <c r="O114" s="185"/>
      <c r="P114" s="185"/>
      <c r="Q114" s="185"/>
      <c r="S114" s="410"/>
      <c r="T114"/>
    </row>
    <row r="115" spans="3:20" x14ac:dyDescent="0.35">
      <c r="C115" s="185"/>
      <c r="N115" s="185"/>
      <c r="O115" s="185"/>
      <c r="P115" s="185"/>
      <c r="Q115" s="185"/>
      <c r="S115" s="410"/>
      <c r="T115"/>
    </row>
    <row r="116" spans="3:20" x14ac:dyDescent="0.35">
      <c r="C116" s="185"/>
      <c r="N116" s="185"/>
      <c r="O116" s="185"/>
      <c r="P116" s="185"/>
      <c r="Q116" s="185"/>
      <c r="S116" s="410"/>
      <c r="T116"/>
    </row>
    <row r="117" spans="3:20" x14ac:dyDescent="0.35">
      <c r="C117" s="185"/>
      <c r="N117" s="185"/>
      <c r="O117" s="185"/>
      <c r="P117" s="185"/>
      <c r="Q117" s="185"/>
      <c r="S117" s="410"/>
      <c r="T117"/>
    </row>
    <row r="118" spans="3:20" x14ac:dyDescent="0.35">
      <c r="C118" s="185"/>
      <c r="N118" s="185"/>
      <c r="O118" s="185"/>
      <c r="P118" s="185"/>
      <c r="Q118" s="185"/>
      <c r="S118" s="410"/>
      <c r="T118"/>
    </row>
    <row r="119" spans="3:20" x14ac:dyDescent="0.35">
      <c r="C119" s="185"/>
      <c r="N119" s="185"/>
      <c r="O119" s="185"/>
      <c r="P119" s="185"/>
      <c r="Q119" s="185"/>
      <c r="S119" s="410"/>
      <c r="T119"/>
    </row>
    <row r="120" spans="3:20" x14ac:dyDescent="0.35">
      <c r="C120" s="185"/>
      <c r="N120" s="185"/>
      <c r="O120" s="185"/>
      <c r="P120" s="185"/>
      <c r="Q120" s="185"/>
      <c r="S120" s="410"/>
      <c r="T120"/>
    </row>
    <row r="121" spans="3:20" x14ac:dyDescent="0.35">
      <c r="C121" s="185"/>
      <c r="N121" s="185"/>
      <c r="O121" s="185"/>
      <c r="P121" s="185"/>
      <c r="Q121" s="185"/>
      <c r="S121" s="410"/>
      <c r="T121"/>
    </row>
    <row r="122" spans="3:20" x14ac:dyDescent="0.35">
      <c r="C122" s="185"/>
      <c r="N122" s="185"/>
      <c r="O122" s="185"/>
      <c r="P122" s="185"/>
      <c r="Q122" s="185"/>
      <c r="S122" s="410"/>
      <c r="T122"/>
    </row>
    <row r="123" spans="3:20" x14ac:dyDescent="0.35">
      <c r="C123" s="185"/>
      <c r="N123" s="185"/>
      <c r="O123" s="185"/>
      <c r="P123" s="185"/>
      <c r="Q123" s="185"/>
      <c r="S123" s="410"/>
      <c r="T123"/>
    </row>
    <row r="124" spans="3:20" x14ac:dyDescent="0.35">
      <c r="C124" s="185"/>
      <c r="N124" s="185"/>
      <c r="O124" s="185"/>
      <c r="P124" s="185"/>
      <c r="Q124" s="185"/>
      <c r="S124" s="410"/>
      <c r="T124"/>
    </row>
    <row r="125" spans="3:20" x14ac:dyDescent="0.35">
      <c r="C125" s="185"/>
      <c r="N125" s="185"/>
      <c r="O125" s="185"/>
      <c r="P125" s="185"/>
      <c r="Q125" s="185"/>
      <c r="S125" s="410"/>
      <c r="T125"/>
    </row>
    <row r="126" spans="3:20" x14ac:dyDescent="0.35">
      <c r="C126" s="185"/>
      <c r="N126" s="185"/>
      <c r="O126" s="185"/>
      <c r="P126" s="185"/>
      <c r="Q126" s="185"/>
      <c r="S126" s="410"/>
      <c r="T126"/>
    </row>
    <row r="127" spans="3:20" x14ac:dyDescent="0.35">
      <c r="C127" s="185"/>
      <c r="N127" s="185"/>
      <c r="O127" s="185"/>
      <c r="P127" s="185"/>
      <c r="Q127" s="185"/>
      <c r="S127" s="410"/>
      <c r="T127"/>
    </row>
    <row r="128" spans="3:20" x14ac:dyDescent="0.35">
      <c r="C128" s="185"/>
      <c r="N128" s="185"/>
      <c r="O128" s="185"/>
      <c r="P128" s="185"/>
      <c r="Q128" s="185"/>
      <c r="S128" s="410"/>
      <c r="T128"/>
    </row>
    <row r="129" spans="3:20" x14ac:dyDescent="0.35">
      <c r="C129" s="185"/>
      <c r="N129" s="185"/>
      <c r="O129" s="185"/>
      <c r="P129" s="185"/>
      <c r="Q129" s="185"/>
      <c r="S129" s="410"/>
      <c r="T129"/>
    </row>
    <row r="130" spans="3:20" x14ac:dyDescent="0.35">
      <c r="C130" s="185"/>
      <c r="N130" s="185"/>
      <c r="O130" s="185"/>
      <c r="P130" s="185"/>
      <c r="Q130" s="185"/>
      <c r="S130" s="410"/>
      <c r="T130"/>
    </row>
    <row r="131" spans="3:20" x14ac:dyDescent="0.35">
      <c r="C131" s="185"/>
      <c r="N131" s="185"/>
      <c r="O131" s="185"/>
      <c r="P131" s="185"/>
      <c r="Q131" s="185"/>
      <c r="S131" s="410"/>
      <c r="T131"/>
    </row>
    <row r="132" spans="3:20" x14ac:dyDescent="0.35">
      <c r="C132" s="185"/>
      <c r="N132"/>
      <c r="S132" s="410"/>
      <c r="T132"/>
    </row>
    <row r="133" spans="3:20" x14ac:dyDescent="0.35">
      <c r="C133" s="185"/>
    </row>
    <row r="134" spans="3:20" x14ac:dyDescent="0.35">
      <c r="C134" s="185"/>
    </row>
    <row r="135" spans="3:20" x14ac:dyDescent="0.35">
      <c r="C135" s="185"/>
    </row>
    <row r="136" spans="3:20" x14ac:dyDescent="0.35">
      <c r="C136" s="185"/>
    </row>
    <row r="137" spans="3:20" x14ac:dyDescent="0.35">
      <c r="C137" s="185"/>
    </row>
    <row r="138" spans="3:20" x14ac:dyDescent="0.35">
      <c r="C138" s="185"/>
    </row>
    <row r="139" spans="3:20" x14ac:dyDescent="0.35">
      <c r="C139" s="185"/>
    </row>
    <row r="140" spans="3:20" x14ac:dyDescent="0.35">
      <c r="C140" s="185"/>
    </row>
    <row r="141" spans="3:20" x14ac:dyDescent="0.35">
      <c r="C141" s="185"/>
    </row>
    <row r="142" spans="3:20" x14ac:dyDescent="0.35">
      <c r="C142" s="185"/>
    </row>
    <row r="143" spans="3:20" x14ac:dyDescent="0.35">
      <c r="C143" s="185"/>
    </row>
    <row r="144" spans="3:20" x14ac:dyDescent="0.35">
      <c r="C144" s="185"/>
    </row>
    <row r="145" spans="3:3" x14ac:dyDescent="0.35">
      <c r="C145" s="185"/>
    </row>
    <row r="146" spans="3:3" x14ac:dyDescent="0.35">
      <c r="C146" s="185"/>
    </row>
    <row r="147" spans="3:3" x14ac:dyDescent="0.35">
      <c r="C147" s="185"/>
    </row>
    <row r="148" spans="3:3" x14ac:dyDescent="0.35">
      <c r="C148" s="185"/>
    </row>
    <row r="149" spans="3:3" x14ac:dyDescent="0.35">
      <c r="C149" s="185"/>
    </row>
  </sheetData>
  <sheetProtection sheet="1"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1864-B3AC-3149-9976-5F7315D192FB}">
  <dimension ref="B1:I63"/>
  <sheetViews>
    <sheetView workbookViewId="0">
      <selection activeCell="D1" sqref="D1:I1"/>
    </sheetView>
  </sheetViews>
  <sheetFormatPr baseColWidth="10" defaultColWidth="10.81640625" defaultRowHeight="15.5" x14ac:dyDescent="0.35"/>
  <cols>
    <col min="1" max="1" width="2.81640625" style="424" customWidth="1"/>
    <col min="2" max="2" width="10.81640625" style="424"/>
    <col min="3" max="3" width="10.81640625" style="499"/>
    <col min="4" max="4" width="13.36328125" style="424" bestFit="1" customWidth="1"/>
    <col min="5" max="6" width="34.81640625" style="424" customWidth="1"/>
    <col min="7" max="7" width="4.36328125" style="424" customWidth="1"/>
    <col min="8" max="9" width="34.81640625" style="424" customWidth="1"/>
    <col min="10" max="16384" width="10.81640625" style="424"/>
  </cols>
  <sheetData>
    <row r="1" spans="2:9" ht="44.5" x14ac:dyDescent="0.85">
      <c r="D1" s="695" t="s">
        <v>388</v>
      </c>
      <c r="E1" s="695"/>
      <c r="F1" s="695"/>
      <c r="G1" s="695"/>
      <c r="H1" s="695"/>
      <c r="I1" s="695"/>
    </row>
    <row r="2" spans="2:9" ht="16" thickBot="1" x14ac:dyDescent="0.4"/>
    <row r="3" spans="2:9" s="486" customFormat="1" ht="18.5" thickBot="1" x14ac:dyDescent="0.45">
      <c r="C3" s="499"/>
      <c r="D3" s="589" t="s">
        <v>178</v>
      </c>
      <c r="E3" s="590" t="s">
        <v>117</v>
      </c>
      <c r="F3" s="590" t="s">
        <v>118</v>
      </c>
      <c r="G3" s="590"/>
      <c r="H3" s="590" t="s">
        <v>119</v>
      </c>
      <c r="I3" s="591" t="s">
        <v>120</v>
      </c>
    </row>
    <row r="4" spans="2:9" s="592" customFormat="1" ht="65" customHeight="1" x14ac:dyDescent="0.3">
      <c r="B4" s="705" t="s">
        <v>357</v>
      </c>
      <c r="C4" s="696" t="s">
        <v>355</v>
      </c>
      <c r="D4" s="699" t="s">
        <v>354</v>
      </c>
      <c r="E4" s="602" t="str">
        <f>AngebotSHP!D4</f>
        <v>P1_02 Diagnostik, Förderung und Partizipation bei besonderem Bildungsbedarf</v>
      </c>
      <c r="F4" s="603" t="str">
        <f>AngebotSHP!J4</f>
        <v>P4_01 Schulische Heilpädagogik im Schweizer Bildungssystem</v>
      </c>
      <c r="G4" s="604"/>
      <c r="H4" s="602" t="str">
        <f>AngebotSHP!P4</f>
        <v>P1_02 Diagnostik, Förderung und Partizipation bei besonderem Bildungsbedarf</v>
      </c>
      <c r="I4" s="605" t="str">
        <f>AngebotSHP!V4</f>
        <v>P4_01 Schulische Heilpädagogik im Schweizer Bildungssystem</v>
      </c>
    </row>
    <row r="5" spans="2:9" s="592" customFormat="1" ht="65" customHeight="1" x14ac:dyDescent="0.3">
      <c r="B5" s="706"/>
      <c r="C5" s="697"/>
      <c r="D5" s="700"/>
      <c r="E5" s="606" t="str">
        <f>AngebotSHP!D5</f>
        <v>WP2_01.1 Heilpädagogik im Bereich Lernen. Lernschwierigkeiten</v>
      </c>
      <c r="F5" s="607" t="str">
        <f>AngebotSHP!J5</f>
        <v>WP2_02.1 Heilpädagogik im Bereich sozial-emotionale Entwicklung und Verhalten I</v>
      </c>
      <c r="G5" s="608"/>
      <c r="H5" s="606" t="str">
        <f>AngebotSHP!P5</f>
        <v>WP2_01.1 Heilpädagogik im Bereich Lernen. Lernschwierigkeiten</v>
      </c>
      <c r="I5" s="609" t="str">
        <f>AngebotSHP!V5</f>
        <v>WP2_02.1 Heilpädagogik im Bereich sozial-emotionale Entwicklung und Verhalten I</v>
      </c>
    </row>
    <row r="6" spans="2:9" s="592" customFormat="1" ht="65" customHeight="1" x14ac:dyDescent="0.3">
      <c r="B6" s="706"/>
      <c r="C6" s="697"/>
      <c r="D6" s="700"/>
      <c r="E6" s="606" t="str">
        <f>AngebotSHP!D6</f>
        <v>WP2_07 Schwere mehrfache Beeinträchtigungen</v>
      </c>
      <c r="F6" s="607" t="str">
        <f>AngebotSHP!J6</f>
        <v>WP2_08 Begabungs- und Begabtenförderung</v>
      </c>
      <c r="G6" s="608"/>
      <c r="H6" s="606" t="str">
        <f>AngebotSHP!P6</f>
        <v xml:space="preserve">WP3_03 Sprache bei besonderem Bildungsbedarf </v>
      </c>
      <c r="I6" s="609" t="str">
        <f>AngebotSHP!V6</f>
        <v>WP2_09 Prävention und Förderung bei Beeinträchtigungen der Sprache und Kommunikation - Nicht im HS22</v>
      </c>
    </row>
    <row r="7" spans="2:9" s="592" customFormat="1" ht="65" customHeight="1" x14ac:dyDescent="0.3">
      <c r="B7" s="706"/>
      <c r="C7" s="697"/>
      <c r="D7" s="700"/>
      <c r="E7" s="606" t="str">
        <f>AngebotSHP!D7</f>
        <v xml:space="preserve">WP3_03 Sprache bei besonderem Bildungsbedarf </v>
      </c>
      <c r="F7" s="607" t="str">
        <f>AngebotSHP!J7</f>
        <v>WP2_09 Prävention und Förderung bei Beeinträchtigungen der Sprache und Kommunikation</v>
      </c>
      <c r="G7" s="608"/>
      <c r="H7" s="606" t="str">
        <f>AngebotSHP!P7</f>
        <v>WP4_05.1 Schul- und Organisationsentwicklung in heilpädagogischen Berufsfeldern I</v>
      </c>
      <c r="I7" s="609" t="str">
        <f>AngebotSHP!V7</f>
        <v xml:space="preserve">WP3_02 Mathematik bei besonderem Bildungsbedarf </v>
      </c>
    </row>
    <row r="8" spans="2:9" s="592" customFormat="1" ht="65" customHeight="1" x14ac:dyDescent="0.3">
      <c r="B8" s="706"/>
      <c r="C8" s="697"/>
      <c r="D8" s="700"/>
      <c r="E8" s="606"/>
      <c r="F8" s="607" t="str">
        <f>AngebotSHP!J8</f>
        <v xml:space="preserve">WP3_02 Mathematik bei besonderem Bildungsbedarf </v>
      </c>
      <c r="G8" s="608"/>
      <c r="H8" s="606"/>
      <c r="I8" s="609" t="str">
        <f>AngebotSHP!W8</f>
        <v xml:space="preserve"> </v>
      </c>
    </row>
    <row r="9" spans="2:9" s="592" customFormat="1" ht="65" customHeight="1" x14ac:dyDescent="0.3">
      <c r="B9" s="706"/>
      <c r="C9" s="697"/>
      <c r="D9" s="701"/>
      <c r="E9" s="597"/>
      <c r="F9" s="596"/>
      <c r="G9" s="597"/>
      <c r="H9" s="596"/>
      <c r="I9" s="598" t="str">
        <f>AngebotSHP!W9</f>
        <v xml:space="preserve"> </v>
      </c>
    </row>
    <row r="10" spans="2:9" s="592" customFormat="1" ht="39" customHeight="1" x14ac:dyDescent="0.3">
      <c r="B10" s="706"/>
      <c r="C10" s="697"/>
      <c r="D10" s="703" t="s">
        <v>404</v>
      </c>
      <c r="E10" s="610" t="str">
        <f>AngebotSHP!E56</f>
        <v>BP5_01.1 Berufspraxis I &amp; Portfolio</v>
      </c>
      <c r="F10" s="610" t="str">
        <f>AngebotSHP!E66</f>
        <v>BP5_01.1 Berufspraxis I &amp; Portfolio</v>
      </c>
      <c r="G10" s="611"/>
      <c r="H10" s="610" t="str">
        <f>AngebotSHP!E56</f>
        <v>BP5_01.1 Berufspraxis I &amp; Portfolio</v>
      </c>
      <c r="I10" s="612" t="str">
        <f>AngebotSHP!E66</f>
        <v>BP5_01.1 Berufspraxis I &amp; Portfolio</v>
      </c>
    </row>
    <row r="11" spans="2:9" s="592" customFormat="1" ht="39" customHeight="1" x14ac:dyDescent="0.3">
      <c r="B11" s="706"/>
      <c r="C11" s="697"/>
      <c r="D11" s="703"/>
      <c r="E11" s="610" t="str">
        <f>AngebotSHP!E57</f>
        <v>BP5_01.3 Berufspraxis III &amp; Portfolio</v>
      </c>
      <c r="F11" s="610"/>
      <c r="G11" s="611"/>
      <c r="H11" s="610" t="str">
        <f>AngebotSHP!E57</f>
        <v>BP5_01.3 Berufspraxis III &amp; Portfolio</v>
      </c>
      <c r="I11" s="612"/>
    </row>
    <row r="12" spans="2:9" s="592" customFormat="1" ht="39" customHeight="1" thickBot="1" x14ac:dyDescent="0.35">
      <c r="B12" s="706"/>
      <c r="C12" s="698"/>
      <c r="D12" s="708"/>
      <c r="E12" s="613" t="str">
        <f>AngebotSHP!E58</f>
        <v>M5_03 Masterarbeit</v>
      </c>
      <c r="F12" s="613"/>
      <c r="G12" s="614"/>
      <c r="H12" s="613" t="str">
        <f>AngebotSHP!E58</f>
        <v>M5_03 Masterarbeit</v>
      </c>
      <c r="I12" s="615"/>
    </row>
    <row r="13" spans="2:9" s="592" customFormat="1" ht="65" customHeight="1" x14ac:dyDescent="0.3">
      <c r="B13" s="706"/>
      <c r="C13" s="696" t="s">
        <v>356</v>
      </c>
      <c r="D13" s="699" t="s">
        <v>354</v>
      </c>
      <c r="E13" s="611" t="str">
        <f>AngebotSHP!D15</f>
        <v>P1_01 Grundfragen der Heilpädagogik</v>
      </c>
      <c r="F13" s="610" t="str">
        <f>AngebotSHP!J15</f>
        <v>P3_01 Inklusive Didaktik unter heilpädagogischer Perspektive. Lernen und Partizipation in Sprache und Mathematik</v>
      </c>
      <c r="G13" s="611"/>
      <c r="H13" s="610" t="str">
        <f>AngebotSHP!P15</f>
        <v>P1_01 Grundfragen der Heilpädagogik</v>
      </c>
      <c r="I13" s="612" t="str">
        <f>AngebotSHP!V15</f>
        <v>P3_01 Inklusive Didaktik unter heilpädagogischer Perspektive. Lernen und Partizipation in Sprache und Mathematik</v>
      </c>
    </row>
    <row r="14" spans="2:9" s="592" customFormat="1" ht="65" customHeight="1" x14ac:dyDescent="0.3">
      <c r="B14" s="706"/>
      <c r="C14" s="697"/>
      <c r="D14" s="700"/>
      <c r="E14" s="611" t="str">
        <f>AngebotSHP!D16</f>
        <v>WP2_01.2 Heilpädagogik im Bereich Lernen. Inklusionssensible Lehr- und Lernsituationen</v>
      </c>
      <c r="F14" s="610" t="str">
        <f>AngebotSHP!J16</f>
        <v>WP2_02.2 Heilpädagogik im Bereich sozial-emotionale Entwicklung und Verhalten II</v>
      </c>
      <c r="G14" s="611"/>
      <c r="H14" s="610" t="str">
        <f>AngebotSHP!P16</f>
        <v>WP2_01.2 Heilpädagogik im Bereich Lernen. Inklusionssensible Lehr- und Lernsituationen - Nicht im HS22</v>
      </c>
      <c r="I14" s="612" t="str">
        <f>AngebotSHP!V16</f>
        <v>WP2_02.2 Heilpädagogik im Bereich sozial-emotionale Entwicklung und Verhalten II - Nicht im HS22</v>
      </c>
    </row>
    <row r="15" spans="2:9" s="592" customFormat="1" ht="65" customHeight="1" x14ac:dyDescent="0.3">
      <c r="B15" s="706"/>
      <c r="C15" s="697"/>
      <c r="D15" s="700"/>
      <c r="E15" s="611" t="str">
        <f>AngebotSHP!D17</f>
        <v>WP2_03.1 Heilpädagogik im Bereich geistige Entwicklung I</v>
      </c>
      <c r="F15" s="610" t="str">
        <f>AngebotSHP!J17</f>
        <v>WP2_10 Autismus im Kontext der Schulischen Heilpädagogik</v>
      </c>
      <c r="G15" s="611"/>
      <c r="H15" s="610" t="str">
        <f>AngebotSHP!P17</f>
        <v>WP2_03.2 Heilpädagogik im Bereich geistige Entwicklung II - Nicht im HS22</v>
      </c>
      <c r="I15" s="612" t="str">
        <f>AngebotSHP!V17</f>
        <v>WP2_10 Autismus im Kontext der Schulischen Heilpädagogik</v>
      </c>
    </row>
    <row r="16" spans="2:9" s="592" customFormat="1" ht="65" customHeight="1" x14ac:dyDescent="0.3">
      <c r="B16" s="706"/>
      <c r="C16" s="697"/>
      <c r="D16" s="700"/>
      <c r="E16" s="611" t="str">
        <f>AngebotSHP!D18</f>
        <v>WP2_06.1 Heilpädagogik im Bereich körperlich-motorische Entwicklung. Motorische Beeinträchtigungen</v>
      </c>
      <c r="F16" s="610" t="str">
        <f>AngebotSHP!J18</f>
        <v>W3_07 Deutsch als Zweitsprache und Mehrsprachigkeit</v>
      </c>
      <c r="G16" s="611"/>
      <c r="H16" s="610" t="str">
        <f>AngebotSHP!P18</f>
        <v>WP2_04.1 Heilpädagogik im Bereich Hören I</v>
      </c>
      <c r="I16" s="612" t="str">
        <f>AngebotSHP!V18</f>
        <v>W3_07 Deutsch als Zweitsprache und Mehrsprachigkeit</v>
      </c>
    </row>
    <row r="17" spans="2:9" s="592" customFormat="1" ht="65" customHeight="1" x14ac:dyDescent="0.3">
      <c r="B17" s="706"/>
      <c r="C17" s="697"/>
      <c r="D17" s="700"/>
      <c r="E17" s="611"/>
      <c r="F17" s="610"/>
      <c r="G17" s="611"/>
      <c r="H17" s="610" t="str">
        <f>AngebotSHP!P19</f>
        <v>WP2_05.1 Heilpädagogik im Bereich Sehen I</v>
      </c>
      <c r="I17" s="612"/>
    </row>
    <row r="18" spans="2:9" s="592" customFormat="1" ht="65" customHeight="1" x14ac:dyDescent="0.3">
      <c r="B18" s="706"/>
      <c r="C18" s="697"/>
      <c r="D18" s="701"/>
      <c r="E18" s="616"/>
      <c r="F18" s="617"/>
      <c r="G18" s="616"/>
      <c r="H18" s="617" t="str">
        <f>AngebotSHP!P20</f>
        <v>WP4_04.1 Beratung und Coaching in heilpädagogischen Berufsfeldern</v>
      </c>
      <c r="I18" s="618"/>
    </row>
    <row r="19" spans="2:9" s="592" customFormat="1" ht="39" customHeight="1" x14ac:dyDescent="0.3">
      <c r="B19" s="706"/>
      <c r="C19" s="697"/>
      <c r="D19" s="702" t="s">
        <v>124</v>
      </c>
      <c r="E19" s="610" t="str">
        <f>AngebotSHP!P56</f>
        <v>BP5_01.2 Berufspraxis II &amp; Portfolio</v>
      </c>
      <c r="F19" s="610" t="str">
        <f>AngebotSHP!P56</f>
        <v>BP5_01.2 Berufspraxis II &amp; Portfolio</v>
      </c>
      <c r="G19" s="611"/>
      <c r="H19" s="610" t="str">
        <f>AngebotSHP!P56</f>
        <v>BP5_01.2 Berufspraxis II &amp; Portfolio</v>
      </c>
      <c r="I19" s="612" t="str">
        <f>AngebotSHP!P56</f>
        <v>BP5_01.2 Berufspraxis II &amp; Portfolio</v>
      </c>
    </row>
    <row r="20" spans="2:9" s="592" customFormat="1" ht="39" customHeight="1" x14ac:dyDescent="0.3">
      <c r="B20" s="706"/>
      <c r="C20" s="697"/>
      <c r="D20" s="703"/>
      <c r="E20" s="610"/>
      <c r="F20" s="610"/>
      <c r="G20" s="611"/>
      <c r="H20" s="610"/>
      <c r="I20" s="612"/>
    </row>
    <row r="21" spans="2:9" s="592" customFormat="1" ht="39" customHeight="1" thickBot="1" x14ac:dyDescent="0.35">
      <c r="B21" s="707"/>
      <c r="C21" s="698"/>
      <c r="D21" s="704"/>
      <c r="E21" s="619"/>
      <c r="F21" s="619"/>
      <c r="G21" s="614"/>
      <c r="H21" s="619"/>
      <c r="I21" s="620"/>
    </row>
    <row r="22" spans="2:9" s="592" customFormat="1" ht="42" customHeight="1" thickBot="1" x14ac:dyDescent="0.4">
      <c r="C22" s="595"/>
      <c r="D22" s="588"/>
      <c r="E22" s="599"/>
      <c r="F22" s="599"/>
      <c r="G22" s="599"/>
      <c r="H22" s="599"/>
      <c r="I22" s="599"/>
    </row>
    <row r="23" spans="2:9" s="593" customFormat="1" ht="21" customHeight="1" thickBot="1" x14ac:dyDescent="0.45">
      <c r="C23" s="595"/>
      <c r="D23" s="594" t="s">
        <v>189</v>
      </c>
      <c r="E23" s="600" t="s">
        <v>117</v>
      </c>
      <c r="F23" s="600" t="s">
        <v>118</v>
      </c>
      <c r="G23" s="600"/>
      <c r="H23" s="600" t="s">
        <v>119</v>
      </c>
      <c r="I23" s="601" t="s">
        <v>120</v>
      </c>
    </row>
    <row r="24" spans="2:9" s="592" customFormat="1" ht="65" customHeight="1" x14ac:dyDescent="0.3">
      <c r="B24" s="705" t="s">
        <v>358</v>
      </c>
      <c r="C24" s="696" t="s">
        <v>355</v>
      </c>
      <c r="D24" s="699" t="s">
        <v>354</v>
      </c>
      <c r="E24" s="621" t="str">
        <f>AngebotSHP!D28</f>
        <v>P1_02 Diagnostik, Förderung und Partizipation bei besonderem Bildungsbedarf</v>
      </c>
      <c r="F24" s="622" t="str">
        <f>AngebotSHP!J28</f>
        <v>P4_01 Schulische Heilpädagogik im Schweizer Bildungssystem</v>
      </c>
      <c r="G24" s="621"/>
      <c r="H24" s="622" t="str">
        <f>AngebotSHP!P28</f>
        <v>P1_02 Diagnostik, Förderung und Partizipation bei besonderem Bildungsbedarf</v>
      </c>
      <c r="I24" s="623" t="str">
        <f>AngebotSHP!V28</f>
        <v>P4_01 Schulische Heilpädagogik im Schweizer Bildungssystem</v>
      </c>
    </row>
    <row r="25" spans="2:9" s="592" customFormat="1" ht="65" customHeight="1" x14ac:dyDescent="0.3">
      <c r="B25" s="706"/>
      <c r="C25" s="697"/>
      <c r="D25" s="700"/>
      <c r="E25" s="621" t="str">
        <f>AngebotSHP!D29</f>
        <v>WP2_01.2 Heilpädagogik im Bereich Lernen. Inklusionssensible Lehr- und Lernsituationen</v>
      </c>
      <c r="F25" s="622" t="str">
        <f>AngebotSHP!J29</f>
        <v>WP2_02.2 Heilpädagogik im Bereich sozial-emotionale Entwicklung und Verhalten II</v>
      </c>
      <c r="G25" s="611"/>
      <c r="H25" s="622" t="str">
        <f>AngebotSHP!P29</f>
        <v>WP2_01.2 Heilpädagogik im Bereich Lernen. Inklusionssensible Lehr- und Lernsituationen</v>
      </c>
      <c r="I25" s="623" t="str">
        <f>AngebotSHP!V29</f>
        <v>WP2_02.2 Heilpädagogik im Bereich sozial-emotionale Entwicklung und Verhalten II</v>
      </c>
    </row>
    <row r="26" spans="2:9" s="592" customFormat="1" ht="65" customHeight="1" x14ac:dyDescent="0.3">
      <c r="B26" s="706"/>
      <c r="C26" s="697"/>
      <c r="D26" s="700"/>
      <c r="E26" s="621" t="str">
        <f>AngebotSHP!D30</f>
        <v xml:space="preserve">WP3_03 Sprache bei besonderem Bildungsbedarf </v>
      </c>
      <c r="F26" s="622" t="str">
        <f>AngebotSHP!J30</f>
        <v>WP2_09 Prävention und Förderung bei Beeinträchtigungen der Sprache und Kommunikation - Nicht im FS23</v>
      </c>
      <c r="G26" s="611"/>
      <c r="H26" s="622" t="str">
        <f>AngebotSHP!P30</f>
        <v xml:space="preserve">WP3_03 Sprache bei besonderem Bildungsbedarf </v>
      </c>
      <c r="I26" s="623" t="str">
        <f>AngebotSHP!V30</f>
        <v>WP2_09 Prävention und Förderung bei Beeinträchtigungen der Sprache und Kommunikation</v>
      </c>
    </row>
    <row r="27" spans="2:9" s="592" customFormat="1" ht="65" customHeight="1" x14ac:dyDescent="0.3">
      <c r="B27" s="706"/>
      <c r="C27" s="697"/>
      <c r="D27" s="700"/>
      <c r="E27" s="621" t="str">
        <f>AngebotSHP!D31</f>
        <v>WP3_06 Künste in der Schulischen Heilpädagogik</v>
      </c>
      <c r="F27" s="622" t="str">
        <f>AngebotSHP!J31</f>
        <v xml:space="preserve">WP3_02 Mathematik bei besonderem Bildungsbedarf </v>
      </c>
      <c r="G27" s="611"/>
      <c r="H27" s="622" t="str">
        <f>AngebotSHP!P31</f>
        <v>WP3_05 Natur, Mensch, Gesellschaft in der Schulischen Heilpädagogik</v>
      </c>
      <c r="I27" s="623" t="str">
        <f>AngebotSHP!V31</f>
        <v xml:space="preserve">WP3_02 Mathematik bei besonderem Bildungsbedarf </v>
      </c>
    </row>
    <row r="28" spans="2:9" s="592" customFormat="1" ht="65" customHeight="1" x14ac:dyDescent="0.3">
      <c r="B28" s="706"/>
      <c r="C28" s="697"/>
      <c r="D28" s="700"/>
      <c r="E28" s="621"/>
      <c r="F28" s="622" t="str">
        <f>AngebotSHP!J32</f>
        <v>WP4_03 Berufliche Integration. Heilpädagogische Begleitung des Übergangs Schule-Beruf</v>
      </c>
      <c r="G28" s="611"/>
      <c r="H28" s="622" t="str">
        <f>AngebotSHP!P32</f>
        <v>WP4_05.2 Schul- und Organisationsentwicklung in heilpädagogischen Berufsfeldern II</v>
      </c>
      <c r="I28" s="623" t="str">
        <f>AngebotSHP!U32</f>
        <v>Wahlmodule</v>
      </c>
    </row>
    <row r="29" spans="2:9" s="592" customFormat="1" ht="65" customHeight="1" x14ac:dyDescent="0.3">
      <c r="B29" s="706"/>
      <c r="C29" s="697"/>
      <c r="D29" s="701"/>
      <c r="E29" s="624"/>
      <c r="F29" s="625"/>
      <c r="G29" s="616"/>
      <c r="H29" s="625"/>
      <c r="I29" s="626" t="str">
        <f>AngebotSHP!U33</f>
        <v>Wahlmodule</v>
      </c>
    </row>
    <row r="30" spans="2:9" s="592" customFormat="1" ht="39" customHeight="1" x14ac:dyDescent="0.3">
      <c r="B30" s="706"/>
      <c r="C30" s="697"/>
      <c r="D30" s="702" t="s">
        <v>403</v>
      </c>
      <c r="E30" s="622" t="str">
        <f>AngebotSHP!E75</f>
        <v>BP5_01.2 Berufspraxis II &amp; Portfolio</v>
      </c>
      <c r="F30" s="622" t="str">
        <f>AngebotSHP!E85</f>
        <v>BP5_01.2 Berufspraxis II &amp; Portfolio</v>
      </c>
      <c r="G30" s="621"/>
      <c r="H30" s="622" t="str">
        <f>AngebotSHP!E75</f>
        <v>BP5_01.2 Berufspraxis II &amp; Portfolio</v>
      </c>
      <c r="I30" s="623" t="str">
        <f>AngebotSHP!E85</f>
        <v>BP5_01.2 Berufspraxis II &amp; Portfolio</v>
      </c>
    </row>
    <row r="31" spans="2:9" s="592" customFormat="1" ht="39" customHeight="1" x14ac:dyDescent="0.3">
      <c r="B31" s="706"/>
      <c r="C31" s="697"/>
      <c r="D31" s="703"/>
      <c r="E31" s="610" t="str">
        <f>AngebotSHP!E76</f>
        <v>M5_03 Masterarbeit</v>
      </c>
      <c r="F31" s="610"/>
      <c r="G31" s="611"/>
      <c r="H31" s="610" t="str">
        <f>AngebotSHP!E76</f>
        <v>M5_03 Masterarbeit</v>
      </c>
      <c r="I31" s="612"/>
    </row>
    <row r="32" spans="2:9" s="592" customFormat="1" ht="39" customHeight="1" thickBot="1" x14ac:dyDescent="0.35">
      <c r="B32" s="706"/>
      <c r="C32" s="698"/>
      <c r="D32" s="704"/>
      <c r="E32" s="614"/>
      <c r="F32" s="619"/>
      <c r="G32" s="614"/>
      <c r="H32" s="619"/>
      <c r="I32" s="620"/>
    </row>
    <row r="33" spans="2:9" s="592" customFormat="1" ht="65" customHeight="1" x14ac:dyDescent="0.3">
      <c r="B33" s="706"/>
      <c r="C33" s="696" t="s">
        <v>356</v>
      </c>
      <c r="D33" s="700" t="s">
        <v>354</v>
      </c>
      <c r="E33" s="611" t="str">
        <f>AngebotSHP!D40</f>
        <v>P1_01 Grundfragen der Heilpädagogik</v>
      </c>
      <c r="F33" s="610" t="str">
        <f>AngebotSHP!J40</f>
        <v>P3_01 Inklusive Didaktik unter heilpädagogischer Perspektive. Lernen und Partizipation in Sprache und Mathematik</v>
      </c>
      <c r="G33" s="611"/>
      <c r="H33" s="610" t="str">
        <f>AngebotSHP!P40</f>
        <v>P1_01 Grundfragen der Heilpädagogik</v>
      </c>
      <c r="I33" s="612" t="str">
        <f>AngebotSHP!V40</f>
        <v>P3_01 Inklusive Didaktik unter heilpädagogischer Perspektive. Lernen und Partizipation in Sprache und Mathematik</v>
      </c>
    </row>
    <row r="34" spans="2:9" s="592" customFormat="1" ht="65" customHeight="1" x14ac:dyDescent="0.3">
      <c r="B34" s="706"/>
      <c r="C34" s="697"/>
      <c r="D34" s="700"/>
      <c r="E34" s="611" t="str">
        <f>AngebotSHP!D41</f>
        <v>WP2_01.1 Heilpädagogik im Bereich Lernen. Lernschwierigkeiten</v>
      </c>
      <c r="F34" s="610" t="str">
        <f>AngebotSHP!J41</f>
        <v>WP2_02.1 Heilpädagogik im Bereich sozial-emotionale Entwicklung und Verhalten I</v>
      </c>
      <c r="G34" s="611"/>
      <c r="H34" s="610" t="str">
        <f>AngebotSHP!P41</f>
        <v>WP2_01.1 Heilpädagogik im Bereich Lernen. Lernschwierigkeiten</v>
      </c>
      <c r="I34" s="612" t="str">
        <f>AngebotSHP!V41</f>
        <v>WP2_02.1 Heilpädagogik im Bereich sozial-emotionale Entwicklung und Verhalten I</v>
      </c>
    </row>
    <row r="35" spans="2:9" s="592" customFormat="1" ht="65" customHeight="1" x14ac:dyDescent="0.3">
      <c r="B35" s="706"/>
      <c r="C35" s="697"/>
      <c r="D35" s="700"/>
      <c r="E35" s="611" t="str">
        <f>AngebotSHP!D42</f>
        <v>WP2_03.2 Heilpädagogik im Bereich geistige Entwicklung II</v>
      </c>
      <c r="F35" s="610" t="str">
        <f>AngebotSHP!J42</f>
        <v>WP2_10 Autismus im Kontext der Schulischen Heilpädagogik</v>
      </c>
      <c r="G35" s="611"/>
      <c r="H35" s="610" t="str">
        <f>AngebotSHP!P42</f>
        <v>WP2_03.1 Heilpädagogik im Bereich geistige Entwicklung I</v>
      </c>
      <c r="I35" s="612" t="str">
        <f>AngebotSHP!V42</f>
        <v>WP2_10 Autismus im Kontext der Schulischen Heilpädagogik</v>
      </c>
    </row>
    <row r="36" spans="2:9" s="592" customFormat="1" ht="65" customHeight="1" x14ac:dyDescent="0.3">
      <c r="B36" s="706"/>
      <c r="C36" s="697"/>
      <c r="D36" s="700"/>
      <c r="E36" s="611" t="str">
        <f>AngebotSHP!D43</f>
        <v>WP2_06.2 Heilpädagogik im Bereich körperlich-motorische Entwicklung. Chronische Erkrankungen</v>
      </c>
      <c r="F36" s="610" t="str">
        <f>AngebotSHP!J43</f>
        <v>WP3_04 Medien und Informatik in der Schulischen Heilpädagogik</v>
      </c>
      <c r="G36" s="611"/>
      <c r="H36" s="610" t="str">
        <f>AngebotSHP!P43</f>
        <v>WP2_04.2 Heilpädagogik im Bereich Hören II</v>
      </c>
      <c r="I36" s="612" t="str">
        <f>AngebotSHP!V43</f>
        <v>WP3_04 Medien und Informatik in der Schulischen Heilpädagogik</v>
      </c>
    </row>
    <row r="37" spans="2:9" s="592" customFormat="1" ht="65" customHeight="1" x14ac:dyDescent="0.3">
      <c r="B37" s="706"/>
      <c r="C37" s="697"/>
      <c r="D37" s="700"/>
      <c r="E37" s="611"/>
      <c r="F37" s="610" t="str">
        <f>AngebotSHP!J44</f>
        <v>W3_07 Deutsch als Zweitsprache und Mehrsprachigkeit</v>
      </c>
      <c r="G37" s="611"/>
      <c r="H37" s="610" t="str">
        <f>AngebotSHP!P44</f>
        <v>WP2_05.2 Heilpädagogik im Bereich Sehen II</v>
      </c>
      <c r="I37" s="612" t="str">
        <f>AngebotSHP!U44</f>
        <v>Wahlmodule</v>
      </c>
    </row>
    <row r="38" spans="2:9" s="592" customFormat="1" ht="65" customHeight="1" x14ac:dyDescent="0.3">
      <c r="B38" s="706"/>
      <c r="C38" s="697"/>
      <c r="D38" s="701"/>
      <c r="E38" s="616"/>
      <c r="F38" s="617"/>
      <c r="G38" s="616"/>
      <c r="H38" s="617" t="str">
        <f>AngebotSHP!P45</f>
        <v xml:space="preserve">WP4_04.2 Multiprofessionelle Kooperation </v>
      </c>
      <c r="I38" s="618" t="str">
        <f>AngebotSHP!U45</f>
        <v>Wahlmodule</v>
      </c>
    </row>
    <row r="39" spans="2:9" s="592" customFormat="1" ht="39" customHeight="1" x14ac:dyDescent="0.3">
      <c r="B39" s="706"/>
      <c r="C39" s="697"/>
      <c r="D39" s="702" t="s">
        <v>124</v>
      </c>
      <c r="E39" s="610" t="str">
        <f>AngebotSHP!P69</f>
        <v>BP5_01.1 Berufspraxis I &amp; Portfolio</v>
      </c>
      <c r="F39" s="610" t="str">
        <f>AngebotSHP!P79</f>
        <v>BP5_01.3 Berufspraxis III &amp; Portfolio</v>
      </c>
      <c r="G39" s="611"/>
      <c r="H39" s="610" t="str">
        <f>AngebotSHP!P69</f>
        <v>BP5_01.1 Berufspraxis I &amp; Portfolio</v>
      </c>
      <c r="I39" s="612" t="str">
        <f>AngebotSHP!P79</f>
        <v>BP5_01.3 Berufspraxis III &amp; Portfolio</v>
      </c>
    </row>
    <row r="40" spans="2:9" s="592" customFormat="1" ht="39" customHeight="1" x14ac:dyDescent="0.3">
      <c r="B40" s="706"/>
      <c r="C40" s="697"/>
      <c r="D40" s="703"/>
      <c r="E40" s="610" t="str">
        <f>AngebotSHP!P70</f>
        <v>BP5_01.3 Berufspraxis III &amp; Portfolio</v>
      </c>
      <c r="F40" s="610"/>
      <c r="G40" s="611"/>
      <c r="H40" s="610" t="str">
        <f>AngebotSHP!P70</f>
        <v>BP5_01.3 Berufspraxis III &amp; Portfolio</v>
      </c>
      <c r="I40" s="612"/>
    </row>
    <row r="41" spans="2:9" s="592" customFormat="1" ht="39" customHeight="1" thickBot="1" x14ac:dyDescent="0.35">
      <c r="B41" s="707"/>
      <c r="C41" s="698"/>
      <c r="D41" s="704"/>
      <c r="E41" s="619"/>
      <c r="F41" s="619"/>
      <c r="G41" s="614"/>
      <c r="H41" s="619"/>
      <c r="I41" s="620"/>
    </row>
    <row r="44" spans="2:9" ht="44.5" x14ac:dyDescent="0.85">
      <c r="B44" s="648" t="s">
        <v>395</v>
      </c>
    </row>
    <row r="45" spans="2:9" ht="14" x14ac:dyDescent="0.3">
      <c r="C45" s="424"/>
    </row>
    <row r="46" spans="2:9" ht="14" x14ac:dyDescent="0.3">
      <c r="C46" s="424"/>
    </row>
    <row r="47" spans="2:9" ht="14" customHeight="1" x14ac:dyDescent="0.3">
      <c r="B47" s="646" t="s">
        <v>390</v>
      </c>
      <c r="C47" s="424" t="s">
        <v>394</v>
      </c>
      <c r="D47" s="424" t="s">
        <v>301</v>
      </c>
      <c r="E47" s="424" t="s">
        <v>367</v>
      </c>
    </row>
    <row r="48" spans="2:9" ht="14" customHeight="1" x14ac:dyDescent="0.3">
      <c r="C48" s="424"/>
    </row>
    <row r="49" spans="2:8" ht="14" customHeight="1" x14ac:dyDescent="0.3">
      <c r="B49" s="646" t="s">
        <v>389</v>
      </c>
      <c r="C49" s="424" t="s">
        <v>391</v>
      </c>
      <c r="D49" s="646" t="s">
        <v>276</v>
      </c>
      <c r="E49" s="646" t="s">
        <v>362</v>
      </c>
      <c r="H49" s="649"/>
    </row>
    <row r="50" spans="2:8" ht="14" customHeight="1" x14ac:dyDescent="0.3">
      <c r="B50" s="646" t="s">
        <v>389</v>
      </c>
      <c r="C50" s="424" t="s">
        <v>391</v>
      </c>
      <c r="D50" s="646" t="s">
        <v>283</v>
      </c>
      <c r="E50" s="646" t="s">
        <v>284</v>
      </c>
    </row>
    <row r="51" spans="2:8" ht="14" customHeight="1" x14ac:dyDescent="0.3">
      <c r="B51" s="424" t="s">
        <v>389</v>
      </c>
      <c r="C51" s="424" t="s">
        <v>393</v>
      </c>
      <c r="D51" s="424" t="s">
        <v>301</v>
      </c>
      <c r="E51" s="424" t="s">
        <v>367</v>
      </c>
    </row>
    <row r="52" spans="2:8" ht="14" customHeight="1" x14ac:dyDescent="0.3">
      <c r="B52" s="646" t="s">
        <v>389</v>
      </c>
      <c r="C52" s="424" t="s">
        <v>392</v>
      </c>
      <c r="D52" s="646" t="s">
        <v>279</v>
      </c>
      <c r="E52" s="646" t="s">
        <v>280</v>
      </c>
    </row>
    <row r="53" spans="2:8" ht="14" x14ac:dyDescent="0.3">
      <c r="B53" s="647"/>
      <c r="C53" s="424"/>
    </row>
    <row r="54" spans="2:8" ht="14" x14ac:dyDescent="0.3">
      <c r="C54" s="424"/>
      <c r="E54" s="646"/>
    </row>
    <row r="55" spans="2:8" ht="14" x14ac:dyDescent="0.3">
      <c r="B55" s="646"/>
      <c r="C55" s="424"/>
      <c r="E55" s="646"/>
    </row>
    <row r="56" spans="2:8" ht="14" x14ac:dyDescent="0.3">
      <c r="C56" s="424"/>
    </row>
    <row r="57" spans="2:8" ht="14" x14ac:dyDescent="0.3">
      <c r="C57" s="424"/>
    </row>
    <row r="58" spans="2:8" ht="14" x14ac:dyDescent="0.3">
      <c r="C58" s="424"/>
    </row>
    <row r="59" spans="2:8" ht="14" x14ac:dyDescent="0.3">
      <c r="C59" s="424"/>
    </row>
    <row r="60" spans="2:8" ht="14" x14ac:dyDescent="0.3">
      <c r="C60" s="424"/>
    </row>
    <row r="61" spans="2:8" ht="14" x14ac:dyDescent="0.3">
      <c r="C61" s="424"/>
    </row>
    <row r="62" spans="2:8" ht="14" x14ac:dyDescent="0.3">
      <c r="C62" s="424"/>
    </row>
    <row r="63" spans="2:8" ht="14" x14ac:dyDescent="0.3">
      <c r="C63" s="424"/>
    </row>
  </sheetData>
  <sheetProtection sheet="1" selectLockedCells="1"/>
  <mergeCells count="15">
    <mergeCell ref="D30:D32"/>
    <mergeCell ref="D33:D38"/>
    <mergeCell ref="D39:D41"/>
    <mergeCell ref="B4:B21"/>
    <mergeCell ref="B24:B41"/>
    <mergeCell ref="C24:C32"/>
    <mergeCell ref="C33:C41"/>
    <mergeCell ref="D4:D9"/>
    <mergeCell ref="D10:D12"/>
    <mergeCell ref="C4:C12"/>
    <mergeCell ref="D1:I1"/>
    <mergeCell ref="C13:C21"/>
    <mergeCell ref="D13:D18"/>
    <mergeCell ref="D19:D21"/>
    <mergeCell ref="D24:D29"/>
  </mergeCells>
  <conditionalFormatting sqref="H4:I7 E4:F5 F9 H9:I9 H13:I20 E13:F20">
    <cfRule type="beginsWith" dxfId="34" priority="29" operator="beginsWith" text="Bitte">
      <formula>LEFT(E4,LEN("Bitte"))="Bitte"</formula>
    </cfRule>
  </conditionalFormatting>
  <conditionalFormatting sqref="E9 E10:F12 H10:I12">
    <cfRule type="beginsWith" dxfId="33" priority="16" operator="beginsWith" text="Bitte">
      <formula>LEFT(E9,LEN("Bitte"))="Bitte"</formula>
    </cfRule>
  </conditionalFormatting>
  <conditionalFormatting sqref="E24:F29 H24:I29 H32:I40 E32:F40">
    <cfRule type="beginsWith" dxfId="32" priority="14" operator="beginsWith" text="Bitte">
      <formula>LEFT(E24,LEN("Bitte"))="Bitte"</formula>
    </cfRule>
  </conditionalFormatting>
  <conditionalFormatting sqref="H21">
    <cfRule type="beginsWith" dxfId="31" priority="24" operator="beginsWith" text="Bitte">
      <formula>LEFT(H21,LEN("Bitte"))="Bitte"</formula>
    </cfRule>
  </conditionalFormatting>
  <conditionalFormatting sqref="E21">
    <cfRule type="beginsWith" dxfId="30" priority="26" operator="beginsWith" text="Bitte">
      <formula>LEFT(E21,LEN("Bitte"))="Bitte"</formula>
    </cfRule>
  </conditionalFormatting>
  <conditionalFormatting sqref="H22:I22 H3:I7 H9:I9 H13:I20 H32:I40">
    <cfRule type="expression" dxfId="29" priority="27" stopIfTrue="1">
      <formula>$E$3=2020</formula>
    </cfRule>
  </conditionalFormatting>
  <conditionalFormatting sqref="F21">
    <cfRule type="beginsWith" dxfId="28" priority="25" operator="beginsWith" text="Bitte">
      <formula>LEFT(F21,LEN("Bitte"))="Bitte"</formula>
    </cfRule>
  </conditionalFormatting>
  <conditionalFormatting sqref="I21">
    <cfRule type="beginsWith" dxfId="27" priority="23" operator="beginsWith" text="Bitte">
      <formula>LEFT(I21,LEN("Bitte"))="Bitte"</formula>
    </cfRule>
  </conditionalFormatting>
  <conditionalFormatting sqref="H23:I29">
    <cfRule type="expression" dxfId="26" priority="13" stopIfTrue="1">
      <formula>$E$3=2020</formula>
    </cfRule>
  </conditionalFormatting>
  <conditionalFormatting sqref="H41">
    <cfRule type="beginsWith" dxfId="25" priority="10" operator="beginsWith" text="Bitte">
      <formula>LEFT(H41,LEN("Bitte"))="Bitte"</formula>
    </cfRule>
  </conditionalFormatting>
  <conditionalFormatting sqref="E41">
    <cfRule type="beginsWith" dxfId="24" priority="12" operator="beginsWith" text="Bitte">
      <formula>LEFT(E41,LEN("Bitte"))="Bitte"</formula>
    </cfRule>
  </conditionalFormatting>
  <conditionalFormatting sqref="F41">
    <cfRule type="beginsWith" dxfId="23" priority="11" operator="beginsWith" text="Bitte">
      <formula>LEFT(F41,LEN("Bitte"))="Bitte"</formula>
    </cfRule>
  </conditionalFormatting>
  <conditionalFormatting sqref="I41">
    <cfRule type="beginsWith" dxfId="22" priority="9" operator="beginsWith" text="Bitte">
      <formula>LEFT(I41,LEN("Bitte"))="Bitte"</formula>
    </cfRule>
  </conditionalFormatting>
  <conditionalFormatting sqref="H10:I12">
    <cfRule type="expression" dxfId="21" priority="15" stopIfTrue="1">
      <formula>$E$3=2020</formula>
    </cfRule>
  </conditionalFormatting>
  <conditionalFormatting sqref="E6:F7 E8">
    <cfRule type="beginsWith" dxfId="20" priority="6" operator="beginsWith" text="Bitte">
      <formula>LEFT(E6,LEN("Bitte"))="Bitte"</formula>
    </cfRule>
  </conditionalFormatting>
  <conditionalFormatting sqref="H30:I31 E30:F31">
    <cfRule type="beginsWith" dxfId="19" priority="8" operator="beginsWith" text="Bitte">
      <formula>LEFT(E30,LEN("Bitte"))="Bitte"</formula>
    </cfRule>
  </conditionalFormatting>
  <conditionalFormatting sqref="H8:I8">
    <cfRule type="beginsWith" dxfId="18" priority="5" operator="beginsWith" text="Bitte">
      <formula>LEFT(H8,LEN("Bitte"))="Bitte"</formula>
    </cfRule>
  </conditionalFormatting>
  <conditionalFormatting sqref="H30:I31">
    <cfRule type="expression" dxfId="17" priority="7" stopIfTrue="1">
      <formula>$E$3=2020</formula>
    </cfRule>
  </conditionalFormatting>
  <conditionalFormatting sqref="F8">
    <cfRule type="beginsWith" dxfId="16" priority="3" operator="beginsWith" text="Bitte">
      <formula>LEFT(F8,LEN("Bitte"))="Bitte"</formula>
    </cfRule>
  </conditionalFormatting>
  <conditionalFormatting sqref="H8:I8">
    <cfRule type="expression" dxfId="15" priority="4" stopIfTrue="1">
      <formula>$E$3=2020</formula>
    </cfRule>
  </conditionalFormatting>
  <conditionalFormatting sqref="H49">
    <cfRule type="beginsWith" dxfId="14" priority="2" operator="beginsWith" text="Bitte">
      <formula>LEFT(H49,LEN("Bitte"))="Bitte"</formula>
    </cfRule>
  </conditionalFormatting>
  <conditionalFormatting sqref="H49">
    <cfRule type="expression" dxfId="13" priority="1" stopIfTrue="1">
      <formula>$E$3=2020</formula>
    </cfRule>
  </conditionalFormatting>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43660-2AE2-4FD0-830C-A4D675649B4F}">
  <sheetPr>
    <pageSetUpPr fitToPage="1"/>
  </sheetPr>
  <dimension ref="A1:BR48"/>
  <sheetViews>
    <sheetView zoomScale="85" zoomScaleNormal="85" workbookViewId="0">
      <pane ySplit="2" topLeftCell="A10" activePane="bottomLeft" state="frozen"/>
      <selection activeCell="N8" sqref="N8"/>
      <selection pane="bottomLeft" activeCell="I10" sqref="I10"/>
    </sheetView>
  </sheetViews>
  <sheetFormatPr baseColWidth="10" defaultColWidth="9.36328125" defaultRowHeight="14.5" outlineLevelCol="2" x14ac:dyDescent="0.35"/>
  <cols>
    <col min="1" max="1" width="3.36328125" style="56" customWidth="1"/>
    <col min="2" max="2" width="14.36328125" style="2" customWidth="1"/>
    <col min="3" max="3" width="6.6328125" style="2" customWidth="1"/>
    <col min="4" max="4" width="27.6328125" style="2" customWidth="1"/>
    <col min="5" max="5" width="74.6328125" style="2" hidden="1" customWidth="1" outlineLevel="1"/>
    <col min="6" max="6" width="11.6328125" style="9" customWidth="1" collapsed="1"/>
    <col min="7" max="7" width="15.36328125" style="171" customWidth="1"/>
    <col min="8" max="8" width="14.36328125" style="19" customWidth="1" outlineLevel="1"/>
    <col min="9" max="9" width="36.36328125" style="391" customWidth="1"/>
    <col min="10" max="14" width="4.6328125" style="174" hidden="1" customWidth="1" outlineLevel="1"/>
    <col min="15" max="15" width="4.36328125" style="9" customWidth="1" collapsed="1"/>
    <col min="16" max="16" width="4.36328125" style="2" customWidth="1"/>
    <col min="17" max="17" width="4.36328125" style="138" customWidth="1"/>
    <col min="18" max="18" width="4.36328125" style="2" customWidth="1"/>
    <col min="19" max="19" width="4.36328125" style="244" customWidth="1"/>
    <col min="20" max="27" width="4.36328125" style="249" customWidth="1"/>
    <col min="28" max="34" width="5.36328125" style="2" hidden="1" customWidth="1" outlineLevel="1"/>
    <col min="35" max="35" width="5.36328125" style="238" hidden="1" customWidth="1" outlineLevel="1"/>
    <col min="36" max="36" width="13.36328125" style="3" hidden="1" customWidth="1" outlineLevel="1"/>
    <col min="37" max="37" width="4.36328125" style="21" hidden="1" customWidth="1" outlineLevel="1"/>
    <col min="38" max="38" width="5.36328125" style="164" hidden="1" customWidth="1" outlineLevel="1"/>
    <col min="39" max="39" width="5.36328125" style="155" hidden="1" customWidth="1" outlineLevel="1" collapsed="1"/>
    <col min="40" max="46" width="5.36328125" style="155" hidden="1" customWidth="1" outlineLevel="1"/>
    <col min="47" max="47" width="5.36328125" style="123" hidden="1" customWidth="1" outlineLevel="2"/>
    <col min="48" max="48" width="6.36328125" style="122" hidden="1" customWidth="1" outlineLevel="2"/>
    <col min="49" max="49" width="14.36328125" style="21" hidden="1" customWidth="1" outlineLevel="2"/>
    <col min="50" max="50" width="5.36328125" style="164" hidden="1" customWidth="1" outlineLevel="2"/>
    <col min="51" max="51" width="5.36328125" style="155" hidden="1" customWidth="1" outlineLevel="1" collapsed="1"/>
    <col min="52" max="58" width="5.36328125" style="155" hidden="1" customWidth="1" outlineLevel="1"/>
    <col min="59" max="59" width="5.36328125" style="123" hidden="1" customWidth="1" outlineLevel="1"/>
    <col min="60" max="60" width="6.36328125" style="1" hidden="1" customWidth="1" outlineLevel="1"/>
    <col min="61" max="61" width="14.36328125" style="21" hidden="1" customWidth="1" outlineLevel="1"/>
    <col min="62" max="62" width="5.36328125" style="4" hidden="1" customWidth="1" outlineLevel="1"/>
    <col min="63" max="63" width="5.36328125" style="1" hidden="1" customWidth="1" outlineLevel="1"/>
    <col min="64" max="64" width="6.36328125" style="4" hidden="1" customWidth="1" outlineLevel="1"/>
    <col min="65" max="65" width="14.36328125" style="2" hidden="1" customWidth="1" outlineLevel="1"/>
    <col min="66" max="66" width="8" style="3" hidden="1" customWidth="1" outlineLevel="1"/>
    <col min="67" max="67" width="8" style="171" hidden="1" customWidth="1" outlineLevel="1"/>
    <col min="68" max="68" width="8" style="2" hidden="1" customWidth="1" outlineLevel="1"/>
    <col min="69" max="69" width="14.36328125" style="2" hidden="1" customWidth="1" outlineLevel="1"/>
    <col min="70" max="70" width="9.36328125" style="2" collapsed="1"/>
    <col min="71" max="16384" width="9.36328125" style="2"/>
  </cols>
  <sheetData>
    <row r="1" spans="1:69" x14ac:dyDescent="0.35">
      <c r="B1" s="52"/>
      <c r="I1" s="376"/>
      <c r="J1" s="714" t="s">
        <v>192</v>
      </c>
      <c r="K1" s="714"/>
      <c r="L1" s="714"/>
      <c r="M1" s="714"/>
      <c r="N1" s="714"/>
      <c r="S1" s="715" t="s">
        <v>193</v>
      </c>
      <c r="T1" s="716"/>
      <c r="U1" s="716"/>
      <c r="V1" s="716"/>
      <c r="W1" s="716"/>
      <c r="X1" s="716"/>
      <c r="Y1" s="716"/>
      <c r="Z1" s="716"/>
      <c r="AA1" s="717"/>
      <c r="AB1" s="713" t="s">
        <v>194</v>
      </c>
      <c r="AC1" s="713"/>
      <c r="AD1" s="713"/>
      <c r="AE1" s="713"/>
      <c r="AF1" s="713"/>
      <c r="AG1" s="713"/>
      <c r="AH1" s="713"/>
      <c r="AI1" s="713"/>
      <c r="AL1" s="147"/>
      <c r="AM1" s="709" t="s">
        <v>195</v>
      </c>
      <c r="AN1" s="709"/>
      <c r="AO1" s="709" t="s">
        <v>196</v>
      </c>
      <c r="AP1" s="709"/>
      <c r="AQ1" s="709" t="s">
        <v>197</v>
      </c>
      <c r="AR1" s="709"/>
      <c r="AS1" s="709" t="s">
        <v>198</v>
      </c>
      <c r="AT1" s="709"/>
      <c r="AU1" s="710"/>
      <c r="AV1" s="711"/>
      <c r="AW1" s="712"/>
      <c r="AX1" s="147"/>
      <c r="AY1" s="709" t="s">
        <v>195</v>
      </c>
      <c r="AZ1" s="709"/>
      <c r="BA1" s="709" t="s">
        <v>196</v>
      </c>
      <c r="BB1" s="709"/>
      <c r="BC1" s="709" t="s">
        <v>197</v>
      </c>
      <c r="BD1" s="709"/>
      <c r="BE1" s="709" t="s">
        <v>198</v>
      </c>
      <c r="BF1" s="709"/>
      <c r="BG1" s="709"/>
      <c r="BH1" s="709"/>
      <c r="BI1" s="709"/>
      <c r="BN1" s="74" t="s">
        <v>199</v>
      </c>
      <c r="BO1" s="170"/>
      <c r="BP1" s="170"/>
      <c r="BQ1" s="106"/>
    </row>
    <row r="2" spans="1:69" ht="30" customHeight="1" x14ac:dyDescent="0.35">
      <c r="A2" s="573"/>
      <c r="B2" s="32" t="s">
        <v>200</v>
      </c>
      <c r="C2" s="12" t="s">
        <v>201</v>
      </c>
      <c r="D2" s="17" t="s">
        <v>202</v>
      </c>
      <c r="E2" s="15" t="s">
        <v>203</v>
      </c>
      <c r="F2" s="175" t="s">
        <v>204</v>
      </c>
      <c r="G2" s="411" t="s">
        <v>205</v>
      </c>
      <c r="H2" s="18" t="s">
        <v>206</v>
      </c>
      <c r="I2" s="378" t="s">
        <v>207</v>
      </c>
      <c r="J2" s="173" t="s">
        <v>208</v>
      </c>
      <c r="K2" s="173" t="s">
        <v>209</v>
      </c>
      <c r="L2" s="173" t="s">
        <v>210</v>
      </c>
      <c r="M2" s="173" t="s">
        <v>211</v>
      </c>
      <c r="N2" s="181" t="s">
        <v>212</v>
      </c>
      <c r="O2" s="212" t="s">
        <v>213</v>
      </c>
      <c r="P2" s="36"/>
      <c r="Q2" s="139"/>
      <c r="R2" s="15" t="s">
        <v>214</v>
      </c>
      <c r="S2" s="188" t="s">
        <v>215</v>
      </c>
      <c r="T2" s="188" t="s">
        <v>216</v>
      </c>
      <c r="U2" s="188" t="s">
        <v>217</v>
      </c>
      <c r="V2" s="188" t="s">
        <v>218</v>
      </c>
      <c r="W2" s="188" t="s">
        <v>219</v>
      </c>
      <c r="X2" s="188" t="s">
        <v>220</v>
      </c>
      <c r="Y2" s="188" t="s">
        <v>221</v>
      </c>
      <c r="Z2" s="188" t="s">
        <v>222</v>
      </c>
      <c r="AA2" s="188" t="s">
        <v>223</v>
      </c>
      <c r="AB2" s="25" t="s">
        <v>224</v>
      </c>
      <c r="AC2" s="25" t="s">
        <v>225</v>
      </c>
      <c r="AD2" s="25" t="s">
        <v>226</v>
      </c>
      <c r="AE2" s="25" t="s">
        <v>227</v>
      </c>
      <c r="AF2" s="25" t="s">
        <v>228</v>
      </c>
      <c r="AG2" s="25" t="s">
        <v>229</v>
      </c>
      <c r="AH2" s="25" t="s">
        <v>230</v>
      </c>
      <c r="AI2" s="252" t="s">
        <v>231</v>
      </c>
      <c r="AJ2" s="70" t="s">
        <v>232</v>
      </c>
      <c r="AK2" s="16"/>
      <c r="AL2" s="148" t="s">
        <v>178</v>
      </c>
      <c r="AM2" s="149" t="s">
        <v>233</v>
      </c>
      <c r="AN2" s="150" t="s">
        <v>234</v>
      </c>
      <c r="AO2" s="149" t="s">
        <v>233</v>
      </c>
      <c r="AP2" s="150" t="s">
        <v>234</v>
      </c>
      <c r="AQ2" s="149" t="s">
        <v>233</v>
      </c>
      <c r="AR2" s="150" t="s">
        <v>234</v>
      </c>
      <c r="AS2" s="149" t="s">
        <v>233</v>
      </c>
      <c r="AT2" s="151" t="s">
        <v>234</v>
      </c>
      <c r="AU2" s="112" t="s">
        <v>235</v>
      </c>
      <c r="AV2" s="60" t="s">
        <v>236</v>
      </c>
      <c r="AW2" s="62" t="s">
        <v>237</v>
      </c>
      <c r="AX2" s="165" t="s">
        <v>189</v>
      </c>
      <c r="AY2" s="149" t="s">
        <v>233</v>
      </c>
      <c r="AZ2" s="150" t="s">
        <v>234</v>
      </c>
      <c r="BA2" s="149" t="s">
        <v>233</v>
      </c>
      <c r="BB2" s="150" t="s">
        <v>234</v>
      </c>
      <c r="BC2" s="149" t="s">
        <v>233</v>
      </c>
      <c r="BD2" s="150" t="s">
        <v>234</v>
      </c>
      <c r="BE2" s="149" t="s">
        <v>233</v>
      </c>
      <c r="BF2" s="150" t="s">
        <v>234</v>
      </c>
      <c r="BG2" s="112" t="s">
        <v>238</v>
      </c>
      <c r="BH2" s="60" t="s">
        <v>236</v>
      </c>
      <c r="BI2" s="62" t="s">
        <v>239</v>
      </c>
      <c r="BJ2" s="124" t="s">
        <v>240</v>
      </c>
      <c r="BK2" s="26" t="s">
        <v>241</v>
      </c>
      <c r="BL2" s="134" t="s">
        <v>236</v>
      </c>
      <c r="BM2" s="109" t="s">
        <v>242</v>
      </c>
      <c r="BN2" s="124" t="s">
        <v>243</v>
      </c>
      <c r="BO2" s="34" t="s">
        <v>244</v>
      </c>
      <c r="BP2" s="8" t="s">
        <v>245</v>
      </c>
      <c r="BQ2" s="8" t="s">
        <v>246</v>
      </c>
    </row>
    <row r="3" spans="1:69" ht="60" customHeight="1" x14ac:dyDescent="0.35">
      <c r="A3" s="573">
        <v>1</v>
      </c>
      <c r="B3" s="36" t="s">
        <v>247</v>
      </c>
      <c r="C3" s="14">
        <v>20</v>
      </c>
      <c r="D3" s="41" t="s">
        <v>248</v>
      </c>
      <c r="E3" s="26" t="s">
        <v>249</v>
      </c>
      <c r="F3" s="176" t="s">
        <v>250</v>
      </c>
      <c r="G3" s="412" t="e">
        <f>#REF!</f>
        <v>#REF!</v>
      </c>
      <c r="H3" s="23"/>
      <c r="I3" s="377" t="s">
        <v>251</v>
      </c>
      <c r="J3" s="205"/>
      <c r="K3" s="205"/>
      <c r="L3" s="205">
        <v>1</v>
      </c>
      <c r="M3" s="205"/>
      <c r="N3" s="208">
        <v>1</v>
      </c>
      <c r="O3" s="213" t="s">
        <v>252</v>
      </c>
      <c r="P3" s="22" t="s">
        <v>109</v>
      </c>
      <c r="Q3" s="140" t="s">
        <v>253</v>
      </c>
      <c r="R3" s="16">
        <v>5</v>
      </c>
      <c r="S3" s="239">
        <v>1</v>
      </c>
      <c r="T3" s="239"/>
      <c r="U3" s="239"/>
      <c r="V3" s="239"/>
      <c r="W3" s="239">
        <v>1</v>
      </c>
      <c r="X3" s="239">
        <v>1</v>
      </c>
      <c r="Y3" s="239"/>
      <c r="Z3" s="239">
        <v>1</v>
      </c>
      <c r="AA3" s="239"/>
      <c r="AB3" s="50"/>
      <c r="AC3" s="50"/>
      <c r="AD3" s="50"/>
      <c r="AE3" s="50"/>
      <c r="AF3" s="50"/>
      <c r="AG3" s="50"/>
      <c r="AH3" s="50"/>
      <c r="AI3" s="253"/>
      <c r="AJ3" s="71" t="e">
        <f>#REF!</f>
        <v>#REF!</v>
      </c>
      <c r="AK3" s="65">
        <f t="shared" ref="AK3:AK11" si="0">AL3+AX3</f>
        <v>9</v>
      </c>
      <c r="AL3" s="148">
        <f t="shared" ref="AL3:AL46" si="1">AM3+AN3+AO3+AP3+AQ3+AR3+AS3+AT3</f>
        <v>5</v>
      </c>
      <c r="AM3" s="574"/>
      <c r="AN3" s="152">
        <v>3</v>
      </c>
      <c r="AO3" s="574"/>
      <c r="AP3" s="574"/>
      <c r="AQ3" s="574"/>
      <c r="AR3" s="152">
        <v>2</v>
      </c>
      <c r="AS3" s="574"/>
      <c r="AT3" s="574"/>
      <c r="AU3" s="113" t="e">
        <f>AL3*#REF!</f>
        <v>#REF!</v>
      </c>
      <c r="AV3" s="114" t="e">
        <f>AL3*#REF!</f>
        <v>#REF!</v>
      </c>
      <c r="AW3" s="63" t="e">
        <f t="shared" ref="AW3:AW8" si="2">AV3*120</f>
        <v>#REF!</v>
      </c>
      <c r="AX3" s="165">
        <f t="shared" ref="AX3:AX46" si="3">AY3+AZ3+BA3+BB3+BC3+BD3+BE3+BF3</f>
        <v>4</v>
      </c>
      <c r="AY3" s="153"/>
      <c r="AZ3" s="152">
        <v>2</v>
      </c>
      <c r="BA3" s="574"/>
      <c r="BB3" s="574"/>
      <c r="BC3" s="574"/>
      <c r="BD3" s="152">
        <v>2</v>
      </c>
      <c r="BE3" s="574"/>
      <c r="BF3" s="574"/>
      <c r="BG3" s="113" t="e">
        <f>AX3*#REF!</f>
        <v>#REF!</v>
      </c>
      <c r="BH3" s="113" t="e">
        <f>AX3*#REF!</f>
        <v>#REF!</v>
      </c>
      <c r="BI3" s="63" t="e">
        <f>BH3*120</f>
        <v>#REF!</v>
      </c>
      <c r="BJ3" s="124" t="e">
        <f>#REF!</f>
        <v>#REF!</v>
      </c>
      <c r="BK3" s="26" t="e">
        <f>#REF!</f>
        <v>#REF!</v>
      </c>
      <c r="BL3" s="135" t="e">
        <f t="shared" ref="BL3:BL8" si="4">BJ3+BK3+AV3+BH3</f>
        <v>#REF!</v>
      </c>
      <c r="BM3" s="110" t="e">
        <f>BL3*120</f>
        <v>#REF!</v>
      </c>
      <c r="BN3" s="74"/>
      <c r="BO3" s="106" t="e">
        <f>BL3*0.05</f>
        <v>#REF!</v>
      </c>
      <c r="BP3" s="10">
        <v>120</v>
      </c>
      <c r="BQ3" s="61">
        <f>(BN3+BP3)*120</f>
        <v>14400</v>
      </c>
    </row>
    <row r="4" spans="1:69" ht="60" customHeight="1" x14ac:dyDescent="0.35">
      <c r="A4" s="573">
        <v>2</v>
      </c>
      <c r="B4" s="54"/>
      <c r="C4" s="7"/>
      <c r="D4" s="42" t="s">
        <v>248</v>
      </c>
      <c r="E4" s="42" t="s">
        <v>254</v>
      </c>
      <c r="F4" s="177" t="s">
        <v>255</v>
      </c>
      <c r="G4" s="413" t="e">
        <f>#REF!</f>
        <v>#REF!</v>
      </c>
      <c r="H4" s="23"/>
      <c r="I4" s="378" t="s">
        <v>256</v>
      </c>
      <c r="J4" s="205">
        <v>1</v>
      </c>
      <c r="K4" s="205"/>
      <c r="L4" s="205">
        <v>1</v>
      </c>
      <c r="M4" s="205"/>
      <c r="N4" s="208"/>
      <c r="O4" s="214"/>
      <c r="P4" s="22" t="s">
        <v>109</v>
      </c>
      <c r="Q4" s="140" t="s">
        <v>253</v>
      </c>
      <c r="R4" s="16">
        <v>5</v>
      </c>
      <c r="S4" s="240">
        <v>1</v>
      </c>
      <c r="T4" s="240"/>
      <c r="U4" s="240"/>
      <c r="V4" s="240"/>
      <c r="W4" s="240">
        <v>1</v>
      </c>
      <c r="X4" s="240">
        <v>1</v>
      </c>
      <c r="Y4" s="240"/>
      <c r="Z4" s="240">
        <v>1</v>
      </c>
      <c r="AA4" s="240"/>
      <c r="AB4" s="35"/>
      <c r="AC4" s="35"/>
      <c r="AD4" s="35"/>
      <c r="AE4" s="35"/>
      <c r="AF4" s="35"/>
      <c r="AG4" s="35"/>
      <c r="AH4" s="35"/>
      <c r="AI4" s="253"/>
      <c r="AJ4" s="72"/>
      <c r="AK4" s="66">
        <f t="shared" si="0"/>
        <v>8</v>
      </c>
      <c r="AL4" s="148">
        <f>AM4+AN4+AO4+AP4+AQ4+AR4+AS4+AT4</f>
        <v>4</v>
      </c>
      <c r="AM4" s="152">
        <v>2</v>
      </c>
      <c r="AN4" s="574"/>
      <c r="AO4" s="574"/>
      <c r="AP4" s="574"/>
      <c r="AQ4" s="152">
        <v>2</v>
      </c>
      <c r="AR4" s="574"/>
      <c r="AS4" s="574"/>
      <c r="AT4" s="574"/>
      <c r="AU4" s="113" t="e">
        <f>AL4*#REF!</f>
        <v>#REF!</v>
      </c>
      <c r="AV4" s="114" t="e">
        <f>AL4*#REF!</f>
        <v>#REF!</v>
      </c>
      <c r="AW4" s="63" t="e">
        <f t="shared" si="2"/>
        <v>#REF!</v>
      </c>
      <c r="AX4" s="165">
        <f t="shared" si="3"/>
        <v>4</v>
      </c>
      <c r="AY4" s="152">
        <v>2</v>
      </c>
      <c r="AZ4" s="153"/>
      <c r="BA4" s="574"/>
      <c r="BB4" s="574"/>
      <c r="BC4" s="152">
        <v>2</v>
      </c>
      <c r="BD4" s="574"/>
      <c r="BE4" s="574"/>
      <c r="BF4" s="574"/>
      <c r="BG4" s="113" t="e">
        <f>AX4*#REF!</f>
        <v>#REF!</v>
      </c>
      <c r="BH4" s="113" t="e">
        <f>AX4*#REF!</f>
        <v>#REF!</v>
      </c>
      <c r="BI4" s="63" t="e">
        <f t="shared" ref="BI4:BI8" si="5">BH4*120</f>
        <v>#REF!</v>
      </c>
      <c r="BJ4" s="124" t="e">
        <f>#REF!</f>
        <v>#REF!</v>
      </c>
      <c r="BK4" s="26" t="e">
        <f>#REF!</f>
        <v>#REF!</v>
      </c>
      <c r="BL4" s="135" t="e">
        <f t="shared" si="4"/>
        <v>#REF!</v>
      </c>
      <c r="BM4" s="110" t="e">
        <f>BL4*120</f>
        <v>#REF!</v>
      </c>
      <c r="BN4" s="74"/>
      <c r="BO4" s="106" t="e">
        <f>BL4*0.05</f>
        <v>#REF!</v>
      </c>
      <c r="BP4" s="10">
        <v>120</v>
      </c>
      <c r="BQ4" s="61">
        <f t="shared" ref="BQ4:BQ8" si="6">(BN4+BP4)*120</f>
        <v>14400</v>
      </c>
    </row>
    <row r="5" spans="1:69" ht="60" customHeight="1" x14ac:dyDescent="0.35">
      <c r="A5" s="573">
        <v>3</v>
      </c>
      <c r="B5" s="54"/>
      <c r="C5" s="7"/>
      <c r="D5" s="8" t="s">
        <v>257</v>
      </c>
      <c r="E5" s="26" t="s">
        <v>258</v>
      </c>
      <c r="F5" s="178" t="s">
        <v>259</v>
      </c>
      <c r="G5" s="412" t="e">
        <f>#REF!</f>
        <v>#REF!</v>
      </c>
      <c r="H5" s="29"/>
      <c r="I5" s="378" t="s">
        <v>260</v>
      </c>
      <c r="J5" s="205">
        <v>1</v>
      </c>
      <c r="K5" s="205"/>
      <c r="L5" s="205"/>
      <c r="M5" s="205">
        <v>1</v>
      </c>
      <c r="N5" s="208"/>
      <c r="O5" s="214"/>
      <c r="P5" s="10" t="s">
        <v>109</v>
      </c>
      <c r="Q5" s="140" t="s">
        <v>253</v>
      </c>
      <c r="R5" s="16">
        <v>5</v>
      </c>
      <c r="S5" s="240">
        <v>1</v>
      </c>
      <c r="T5" s="240">
        <v>1</v>
      </c>
      <c r="U5" s="240">
        <v>1</v>
      </c>
      <c r="V5" s="240"/>
      <c r="W5" s="240"/>
      <c r="X5" s="240">
        <v>1</v>
      </c>
      <c r="Y5" s="240"/>
      <c r="Z5" s="240"/>
      <c r="AA5" s="240"/>
      <c r="AB5" s="35"/>
      <c r="AC5" s="35"/>
      <c r="AD5" s="35"/>
      <c r="AE5" s="35"/>
      <c r="AF5" s="35"/>
      <c r="AG5" s="35"/>
      <c r="AH5" s="35"/>
      <c r="AI5" s="253"/>
      <c r="AJ5" s="72"/>
      <c r="AK5" s="67">
        <f t="shared" si="0"/>
        <v>8</v>
      </c>
      <c r="AL5" s="148">
        <f t="shared" si="1"/>
        <v>4</v>
      </c>
      <c r="AM5" s="153"/>
      <c r="AN5" s="153"/>
      <c r="AO5" s="153"/>
      <c r="AP5" s="154">
        <v>2</v>
      </c>
      <c r="AQ5" s="153"/>
      <c r="AR5" s="153"/>
      <c r="AS5" s="153"/>
      <c r="AT5" s="154">
        <v>2</v>
      </c>
      <c r="AU5" s="113" t="e">
        <f>AL5*#REF!</f>
        <v>#REF!</v>
      </c>
      <c r="AV5" s="114" t="e">
        <f>AL5*#REF!</f>
        <v>#REF!</v>
      </c>
      <c r="AW5" s="63" t="e">
        <f t="shared" si="2"/>
        <v>#REF!</v>
      </c>
      <c r="AX5" s="165">
        <f t="shared" si="3"/>
        <v>4</v>
      </c>
      <c r="AY5" s="153"/>
      <c r="AZ5" s="153"/>
      <c r="BA5" s="153"/>
      <c r="BB5" s="154">
        <v>2</v>
      </c>
      <c r="BC5" s="153"/>
      <c r="BD5" s="153"/>
      <c r="BE5" s="153"/>
      <c r="BF5" s="154">
        <v>2</v>
      </c>
      <c r="BG5" s="115" t="e">
        <f>AX5*#REF!</f>
        <v>#REF!</v>
      </c>
      <c r="BH5" s="113" t="e">
        <f>AX5*#REF!</f>
        <v>#REF!</v>
      </c>
      <c r="BI5" s="63" t="e">
        <f t="shared" si="5"/>
        <v>#REF!</v>
      </c>
      <c r="BJ5" s="124" t="e">
        <f>#REF!</f>
        <v>#REF!</v>
      </c>
      <c r="BK5" s="26" t="e">
        <f>#REF!</f>
        <v>#REF!</v>
      </c>
      <c r="BL5" s="135" t="e">
        <f t="shared" si="4"/>
        <v>#REF!</v>
      </c>
      <c r="BM5" s="110" t="e">
        <f t="shared" ref="BM5:BM8" si="7">BL5*120</f>
        <v>#REF!</v>
      </c>
      <c r="BN5" s="74"/>
      <c r="BO5" s="106" t="e">
        <f>BL5*0.05</f>
        <v>#REF!</v>
      </c>
      <c r="BP5" s="10">
        <v>120</v>
      </c>
      <c r="BQ5" s="61">
        <f t="shared" si="6"/>
        <v>14400</v>
      </c>
    </row>
    <row r="6" spans="1:69" ht="60" customHeight="1" x14ac:dyDescent="0.35">
      <c r="A6" s="573">
        <v>4</v>
      </c>
      <c r="B6" s="54"/>
      <c r="C6" s="7"/>
      <c r="D6" s="8" t="s">
        <v>261</v>
      </c>
      <c r="E6" s="49" t="s">
        <v>262</v>
      </c>
      <c r="F6" s="179" t="s">
        <v>263</v>
      </c>
      <c r="G6" s="413" t="e">
        <f>#REF!</f>
        <v>#REF!</v>
      </c>
      <c r="H6" s="27"/>
      <c r="I6" s="378" t="s">
        <v>264</v>
      </c>
      <c r="J6" s="205"/>
      <c r="K6" s="205"/>
      <c r="L6" s="205">
        <v>1</v>
      </c>
      <c r="M6" s="205"/>
      <c r="N6" s="208">
        <v>1</v>
      </c>
      <c r="O6" s="215"/>
      <c r="P6" s="10" t="s">
        <v>109</v>
      </c>
      <c r="Q6" s="140" t="s">
        <v>253</v>
      </c>
      <c r="R6" s="16">
        <v>5</v>
      </c>
      <c r="S6" s="240"/>
      <c r="T6" s="240"/>
      <c r="U6" s="240">
        <v>1</v>
      </c>
      <c r="V6" s="240">
        <v>1</v>
      </c>
      <c r="W6" s="240">
        <v>1</v>
      </c>
      <c r="X6" s="240">
        <v>1</v>
      </c>
      <c r="Y6" s="240"/>
      <c r="Z6" s="240"/>
      <c r="AA6" s="240"/>
      <c r="AB6" s="35"/>
      <c r="AC6" s="35"/>
      <c r="AD6" s="35"/>
      <c r="AE6" s="35"/>
      <c r="AF6" s="35"/>
      <c r="AG6" s="35"/>
      <c r="AH6" s="35"/>
      <c r="AI6" s="253"/>
      <c r="AJ6" s="72"/>
      <c r="AK6" s="58">
        <f t="shared" si="0"/>
        <v>8</v>
      </c>
      <c r="AL6" s="148">
        <f t="shared" si="1"/>
        <v>4</v>
      </c>
      <c r="AM6" s="574"/>
      <c r="AN6" s="574"/>
      <c r="AO6" s="152">
        <v>2</v>
      </c>
      <c r="AP6" s="574"/>
      <c r="AQ6" s="574"/>
      <c r="AR6" s="574"/>
      <c r="AS6" s="152">
        <v>2</v>
      </c>
      <c r="AT6" s="574"/>
      <c r="AU6" s="113" t="e">
        <f>AL6*#REF!</f>
        <v>#REF!</v>
      </c>
      <c r="AV6" s="114" t="e">
        <f>AL6*#REF!</f>
        <v>#REF!</v>
      </c>
      <c r="AW6" s="63" t="e">
        <f t="shared" si="2"/>
        <v>#REF!</v>
      </c>
      <c r="AX6" s="165">
        <f t="shared" si="3"/>
        <v>4</v>
      </c>
      <c r="AY6" s="574"/>
      <c r="AZ6" s="574"/>
      <c r="BA6" s="152">
        <v>2</v>
      </c>
      <c r="BB6" s="574"/>
      <c r="BC6" s="574"/>
      <c r="BD6" s="574"/>
      <c r="BE6" s="152">
        <v>2</v>
      </c>
      <c r="BF6" s="574"/>
      <c r="BG6" s="113" t="e">
        <f>AX6*#REF!</f>
        <v>#REF!</v>
      </c>
      <c r="BH6" s="113" t="e">
        <f>AX6*#REF!</f>
        <v>#REF!</v>
      </c>
      <c r="BI6" s="63" t="e">
        <f t="shared" si="5"/>
        <v>#REF!</v>
      </c>
      <c r="BJ6" s="124" t="e">
        <f>#REF!</f>
        <v>#REF!</v>
      </c>
      <c r="BK6" s="26" t="e">
        <f>#REF!</f>
        <v>#REF!</v>
      </c>
      <c r="BL6" s="135" t="e">
        <f t="shared" si="4"/>
        <v>#REF!</v>
      </c>
      <c r="BM6" s="110" t="e">
        <f t="shared" si="7"/>
        <v>#REF!</v>
      </c>
      <c r="BN6" s="74"/>
      <c r="BO6" s="106" t="e">
        <f>BL6*0.05</f>
        <v>#REF!</v>
      </c>
      <c r="BP6" s="10">
        <v>120</v>
      </c>
      <c r="BQ6" s="61">
        <f t="shared" si="6"/>
        <v>14400</v>
      </c>
    </row>
    <row r="7" spans="1:69" ht="60" customHeight="1" x14ac:dyDescent="0.35">
      <c r="A7" s="573">
        <v>5</v>
      </c>
      <c r="B7" s="54"/>
      <c r="C7" s="7"/>
      <c r="D7" s="42" t="s">
        <v>248</v>
      </c>
      <c r="E7" s="42" t="s">
        <v>254</v>
      </c>
      <c r="F7" s="177" t="s">
        <v>265</v>
      </c>
      <c r="G7" s="413" t="e">
        <f>#REF!</f>
        <v>#REF!</v>
      </c>
      <c r="H7" s="23"/>
      <c r="I7" s="378" t="s">
        <v>266</v>
      </c>
      <c r="J7" s="205"/>
      <c r="K7" s="205"/>
      <c r="L7" s="205">
        <v>1</v>
      </c>
      <c r="M7" s="205"/>
      <c r="N7" s="208"/>
      <c r="O7" s="216" t="s">
        <v>252</v>
      </c>
      <c r="P7" s="47"/>
      <c r="Q7" s="140" t="s">
        <v>253</v>
      </c>
      <c r="R7" s="16">
        <v>5</v>
      </c>
      <c r="S7" s="240">
        <v>1</v>
      </c>
      <c r="T7" s="240">
        <v>1</v>
      </c>
      <c r="U7" s="240"/>
      <c r="V7" s="240">
        <v>1</v>
      </c>
      <c r="W7" s="240">
        <v>1</v>
      </c>
      <c r="X7" s="240">
        <v>1</v>
      </c>
      <c r="Y7" s="240"/>
      <c r="Z7" s="240"/>
      <c r="AA7" s="240"/>
      <c r="AB7" s="35"/>
      <c r="AC7" s="35"/>
      <c r="AD7" s="35"/>
      <c r="AE7" s="35"/>
      <c r="AF7" s="35"/>
      <c r="AG7" s="35"/>
      <c r="AH7" s="35"/>
      <c r="AI7" s="253"/>
      <c r="AJ7" s="72"/>
      <c r="AK7" s="66">
        <f t="shared" si="0"/>
        <v>1</v>
      </c>
      <c r="AL7" s="148">
        <f t="shared" si="1"/>
        <v>0</v>
      </c>
      <c r="AM7" s="409"/>
      <c r="AN7" s="409"/>
      <c r="AO7" s="574"/>
      <c r="AP7" s="574"/>
      <c r="AQ7" s="574"/>
      <c r="AR7" s="574"/>
      <c r="AS7" s="574"/>
      <c r="AT7" s="574"/>
      <c r="AU7" s="113" t="e">
        <f>AL7*#REF!</f>
        <v>#REF!</v>
      </c>
      <c r="AV7" s="114" t="e">
        <f>AL7*#REF!</f>
        <v>#REF!</v>
      </c>
      <c r="AW7" s="63" t="e">
        <f t="shared" si="2"/>
        <v>#REF!</v>
      </c>
      <c r="AX7" s="165">
        <f t="shared" si="3"/>
        <v>1</v>
      </c>
      <c r="AY7" s="199">
        <v>1</v>
      </c>
      <c r="AZ7" s="574"/>
      <c r="BA7" s="574"/>
      <c r="BB7" s="574"/>
      <c r="BC7" s="574"/>
      <c r="BD7" s="574"/>
      <c r="BE7" s="574"/>
      <c r="BF7" s="574"/>
      <c r="BG7" s="113" t="e">
        <f>AX7*#REF!</f>
        <v>#REF!</v>
      </c>
      <c r="BH7" s="113" t="e">
        <f>AX7*#REF!</f>
        <v>#REF!</v>
      </c>
      <c r="BI7" s="63" t="e">
        <f t="shared" si="5"/>
        <v>#REF!</v>
      </c>
      <c r="BJ7" s="124" t="e">
        <f>#REF!</f>
        <v>#REF!</v>
      </c>
      <c r="BK7" s="26" t="e">
        <f>#REF!</f>
        <v>#REF!</v>
      </c>
      <c r="BL7" s="135" t="e">
        <f t="shared" si="4"/>
        <v>#REF!</v>
      </c>
      <c r="BM7" s="110" t="e">
        <f t="shared" si="7"/>
        <v>#REF!</v>
      </c>
      <c r="BN7" s="74"/>
      <c r="BO7" s="106" t="e">
        <f>BL7*0.2</f>
        <v>#REF!</v>
      </c>
      <c r="BP7" s="10">
        <v>120</v>
      </c>
      <c r="BQ7" s="61">
        <f t="shared" si="6"/>
        <v>14400</v>
      </c>
    </row>
    <row r="8" spans="1:69" ht="60" customHeight="1" thickBot="1" x14ac:dyDescent="0.4">
      <c r="A8" s="53">
        <v>6</v>
      </c>
      <c r="B8" s="54"/>
      <c r="C8" s="7"/>
      <c r="D8" s="30" t="s">
        <v>261</v>
      </c>
      <c r="E8" s="75" t="s">
        <v>262</v>
      </c>
      <c r="F8" s="178" t="s">
        <v>267</v>
      </c>
      <c r="G8" s="413" t="e">
        <f>#REF!</f>
        <v>#REF!</v>
      </c>
      <c r="H8" s="27"/>
      <c r="I8" s="379" t="s">
        <v>268</v>
      </c>
      <c r="J8" s="207"/>
      <c r="K8" s="207"/>
      <c r="L8" s="207">
        <v>1</v>
      </c>
      <c r="M8" s="207"/>
      <c r="N8" s="209">
        <v>1</v>
      </c>
      <c r="O8" s="217" t="s">
        <v>252</v>
      </c>
      <c r="P8" s="47"/>
      <c r="Q8" s="141" t="s">
        <v>253</v>
      </c>
      <c r="R8" s="69">
        <v>5</v>
      </c>
      <c r="S8" s="241">
        <v>1</v>
      </c>
      <c r="T8" s="241"/>
      <c r="U8" s="241"/>
      <c r="V8" s="241"/>
      <c r="W8" s="241"/>
      <c r="X8" s="241">
        <v>1</v>
      </c>
      <c r="Y8" s="241"/>
      <c r="Z8" s="241">
        <v>1</v>
      </c>
      <c r="AA8" s="241"/>
      <c r="AB8" s="77"/>
      <c r="AC8" s="77"/>
      <c r="AD8" s="77"/>
      <c r="AE8" s="77"/>
      <c r="AF8" s="77"/>
      <c r="AG8" s="77"/>
      <c r="AH8" s="77"/>
      <c r="AI8" s="254"/>
      <c r="AJ8" s="72"/>
      <c r="AK8" s="67">
        <f t="shared" si="0"/>
        <v>1</v>
      </c>
      <c r="AL8" s="156">
        <f t="shared" si="1"/>
        <v>1</v>
      </c>
      <c r="AM8" s="199">
        <v>1</v>
      </c>
      <c r="AN8" s="409"/>
      <c r="AO8" s="574"/>
      <c r="AP8" s="153"/>
      <c r="AQ8" s="153"/>
      <c r="AR8" s="153"/>
      <c r="AS8" s="153"/>
      <c r="AT8" s="153"/>
      <c r="AU8" s="115" t="e">
        <f>AL8*#REF!</f>
        <v>#REF!</v>
      </c>
      <c r="AV8" s="116" t="e">
        <f>AL8*#REF!</f>
        <v>#REF!</v>
      </c>
      <c r="AW8" s="78" t="e">
        <f t="shared" si="2"/>
        <v>#REF!</v>
      </c>
      <c r="AX8" s="166">
        <f t="shared" si="3"/>
        <v>0</v>
      </c>
      <c r="AY8" s="574"/>
      <c r="AZ8" s="574"/>
      <c r="BA8" s="153"/>
      <c r="BB8" s="153"/>
      <c r="BC8" s="153"/>
      <c r="BD8" s="153"/>
      <c r="BE8" s="153"/>
      <c r="BF8" s="153"/>
      <c r="BG8" s="115" t="e">
        <f>AX8*#REF!</f>
        <v>#REF!</v>
      </c>
      <c r="BH8" s="115" t="e">
        <f>AX8*#REF!</f>
        <v>#REF!</v>
      </c>
      <c r="BI8" s="78" t="e">
        <f t="shared" si="5"/>
        <v>#REF!</v>
      </c>
      <c r="BJ8" s="125" t="e">
        <f>#REF!</f>
        <v>#REF!</v>
      </c>
      <c r="BK8" s="42" t="e">
        <f>#REF!</f>
        <v>#REF!</v>
      </c>
      <c r="BL8" s="135" t="e">
        <f t="shared" si="4"/>
        <v>#REF!</v>
      </c>
      <c r="BM8" s="110" t="e">
        <f t="shared" si="7"/>
        <v>#REF!</v>
      </c>
      <c r="BN8" s="74"/>
      <c r="BO8" s="106" t="e">
        <f>BL8*0.2</f>
        <v>#REF!</v>
      </c>
      <c r="BP8" s="10">
        <v>120</v>
      </c>
      <c r="BQ8" s="61">
        <f t="shared" si="6"/>
        <v>14400</v>
      </c>
    </row>
    <row r="9" spans="1:69" s="91" customFormat="1" ht="15" customHeight="1" thickBot="1" x14ac:dyDescent="0.4">
      <c r="A9" s="80"/>
      <c r="B9" s="81"/>
      <c r="C9" s="82"/>
      <c r="D9" s="83"/>
      <c r="E9" s="84"/>
      <c r="F9" s="85"/>
      <c r="G9" s="84"/>
      <c r="H9" s="84"/>
      <c r="I9" s="380"/>
      <c r="J9" s="207"/>
      <c r="K9" s="207"/>
      <c r="L9" s="207"/>
      <c r="M9" s="207"/>
      <c r="N9" s="209"/>
      <c r="O9" s="85"/>
      <c r="P9" s="84"/>
      <c r="Q9" s="142"/>
      <c r="R9" s="84"/>
      <c r="S9" s="242"/>
      <c r="T9" s="243"/>
      <c r="U9" s="243"/>
      <c r="V9" s="243"/>
      <c r="W9" s="243"/>
      <c r="X9" s="243"/>
      <c r="Y9" s="243"/>
      <c r="Z9" s="243"/>
      <c r="AA9" s="243"/>
      <c r="AB9" s="84"/>
      <c r="AC9" s="84"/>
      <c r="AD9" s="84"/>
      <c r="AE9" s="84"/>
      <c r="AF9" s="84"/>
      <c r="AG9" s="84"/>
      <c r="AH9" s="84"/>
      <c r="AI9" s="255"/>
      <c r="AJ9" s="86"/>
      <c r="AK9" s="87">
        <f t="shared" si="0"/>
        <v>35</v>
      </c>
      <c r="AL9" s="157">
        <f t="shared" si="1"/>
        <v>18</v>
      </c>
      <c r="AM9" s="158">
        <f t="shared" ref="AM9:AT9" si="8">SUM(AM3:AM8)</f>
        <v>3</v>
      </c>
      <c r="AN9" s="158">
        <f t="shared" si="8"/>
        <v>3</v>
      </c>
      <c r="AO9" s="158">
        <f t="shared" si="8"/>
        <v>2</v>
      </c>
      <c r="AP9" s="158">
        <f t="shared" si="8"/>
        <v>2</v>
      </c>
      <c r="AQ9" s="158">
        <f t="shared" si="8"/>
        <v>2</v>
      </c>
      <c r="AR9" s="158">
        <f t="shared" si="8"/>
        <v>2</v>
      </c>
      <c r="AS9" s="158">
        <f t="shared" si="8"/>
        <v>2</v>
      </c>
      <c r="AT9" s="158">
        <f t="shared" si="8"/>
        <v>2</v>
      </c>
      <c r="AU9" s="117" t="e">
        <f t="shared" ref="AU9" si="9">SUM(AU3:AU8)</f>
        <v>#REF!</v>
      </c>
      <c r="AV9" s="117"/>
      <c r="AW9" s="88"/>
      <c r="AX9" s="167">
        <f t="shared" si="3"/>
        <v>17</v>
      </c>
      <c r="AY9" s="158">
        <f t="shared" ref="AY9:BF9" si="10">SUM(AY3:AY8)</f>
        <v>3</v>
      </c>
      <c r="AZ9" s="158">
        <f t="shared" si="10"/>
        <v>2</v>
      </c>
      <c r="BA9" s="158">
        <f t="shared" si="10"/>
        <v>2</v>
      </c>
      <c r="BB9" s="158">
        <f t="shared" si="10"/>
        <v>2</v>
      </c>
      <c r="BC9" s="158">
        <f t="shared" si="10"/>
        <v>2</v>
      </c>
      <c r="BD9" s="158">
        <f t="shared" si="10"/>
        <v>2</v>
      </c>
      <c r="BE9" s="158">
        <f t="shared" si="10"/>
        <v>2</v>
      </c>
      <c r="BF9" s="158">
        <f t="shared" si="10"/>
        <v>2</v>
      </c>
      <c r="BG9" s="117" t="e">
        <f t="shared" ref="BG9" si="11">SUM(BG3:BG8)</f>
        <v>#REF!</v>
      </c>
      <c r="BH9" s="117"/>
      <c r="BI9" s="88"/>
      <c r="BJ9" s="126"/>
      <c r="BK9" s="85"/>
      <c r="BL9" s="136"/>
      <c r="BM9" s="111"/>
      <c r="BN9" s="104"/>
      <c r="BP9" s="90"/>
    </row>
    <row r="10" spans="1:69" ht="60" customHeight="1" x14ac:dyDescent="0.35">
      <c r="A10" s="51">
        <v>7</v>
      </c>
      <c r="B10" s="55" t="s">
        <v>269</v>
      </c>
      <c r="C10" s="43" t="s">
        <v>270</v>
      </c>
      <c r="D10" s="40" t="s">
        <v>271</v>
      </c>
      <c r="E10" s="48" t="s">
        <v>272</v>
      </c>
      <c r="F10" s="6" t="s">
        <v>273</v>
      </c>
      <c r="G10" s="40" t="e">
        <f>#REF!</f>
        <v>#REF!</v>
      </c>
      <c r="H10" s="177"/>
      <c r="I10" s="381" t="s">
        <v>363</v>
      </c>
      <c r="J10" s="206">
        <v>1</v>
      </c>
      <c r="K10" s="206"/>
      <c r="L10" s="206"/>
      <c r="M10" s="206"/>
      <c r="N10" s="210"/>
      <c r="O10" s="25"/>
      <c r="P10" s="25" t="s">
        <v>109</v>
      </c>
      <c r="Q10" s="143" t="s">
        <v>274</v>
      </c>
      <c r="R10" s="39">
        <v>5</v>
      </c>
      <c r="S10" s="239">
        <v>1</v>
      </c>
      <c r="T10" s="239">
        <v>1</v>
      </c>
      <c r="U10" s="239"/>
      <c r="V10" s="239">
        <v>1</v>
      </c>
      <c r="W10" s="239"/>
      <c r="X10" s="239"/>
      <c r="Y10" s="239"/>
      <c r="Z10" s="239"/>
      <c r="AA10" s="239">
        <v>1</v>
      </c>
      <c r="AB10" s="251" t="s">
        <v>253</v>
      </c>
      <c r="AC10" s="251" t="s">
        <v>275</v>
      </c>
      <c r="AD10" s="251" t="s">
        <v>275</v>
      </c>
      <c r="AE10" s="251" t="s">
        <v>275</v>
      </c>
      <c r="AF10" s="251" t="s">
        <v>275</v>
      </c>
      <c r="AG10" s="251" t="s">
        <v>275</v>
      </c>
      <c r="AH10" s="251" t="s">
        <v>275</v>
      </c>
      <c r="AI10" s="256" t="s">
        <v>275</v>
      </c>
      <c r="AJ10" s="72" t="e">
        <f>#REF!</f>
        <v>#REF!</v>
      </c>
      <c r="AK10" s="59">
        <f t="shared" si="0"/>
        <v>6</v>
      </c>
      <c r="AL10" s="159">
        <f t="shared" si="1"/>
        <v>6</v>
      </c>
      <c r="AM10" s="161">
        <v>2</v>
      </c>
      <c r="AN10" s="161">
        <v>1</v>
      </c>
      <c r="AO10" s="160"/>
      <c r="AP10" s="160"/>
      <c r="AQ10" s="161">
        <v>2</v>
      </c>
      <c r="AR10" s="161">
        <v>1</v>
      </c>
      <c r="AS10" s="160"/>
      <c r="AT10" s="160"/>
      <c r="AU10" s="118" t="e">
        <f>AL10*#REF!</f>
        <v>#REF!</v>
      </c>
      <c r="AV10" s="119" t="e">
        <f>AL10*#REF!</f>
        <v>#REF!</v>
      </c>
      <c r="AW10" s="79" t="e">
        <f t="shared" ref="AW10:AW41" si="12">AV10*120</f>
        <v>#REF!</v>
      </c>
      <c r="AX10" s="168">
        <f t="shared" si="3"/>
        <v>0</v>
      </c>
      <c r="AY10" s="160"/>
      <c r="AZ10" s="160"/>
      <c r="BA10" s="160"/>
      <c r="BB10" s="160"/>
      <c r="BC10" s="160"/>
      <c r="BD10" s="160"/>
      <c r="BE10" s="160"/>
      <c r="BF10" s="227"/>
      <c r="BG10" s="120" t="e">
        <f>AX10*#REF!</f>
        <v>#REF!</v>
      </c>
      <c r="BH10" s="119" t="e">
        <f>AX10*#REF!</f>
        <v>#REF!</v>
      </c>
      <c r="BI10" s="79" t="e">
        <f t="shared" ref="BI10:BI46" si="13">BH10*120</f>
        <v>#REF!</v>
      </c>
      <c r="BJ10" s="127" t="e">
        <f>#REF!</f>
        <v>#REF!</v>
      </c>
      <c r="BK10" s="48" t="e">
        <f>#REF!</f>
        <v>#REF!</v>
      </c>
      <c r="BL10" s="135" t="e">
        <f t="shared" ref="BL10:BL41" si="14">BJ10+BK10+AV10+BH10</f>
        <v>#REF!</v>
      </c>
      <c r="BM10" s="110" t="e">
        <f>BL10*120</f>
        <v>#REF!</v>
      </c>
      <c r="BN10" s="74"/>
      <c r="BO10" s="106" t="e">
        <f>BL10*0.05</f>
        <v>#REF!</v>
      </c>
      <c r="BP10" s="10">
        <v>120</v>
      </c>
      <c r="BQ10" s="61">
        <f>(BN10+BP10)*120</f>
        <v>14400</v>
      </c>
    </row>
    <row r="11" spans="1:69" ht="60" customHeight="1" x14ac:dyDescent="0.35">
      <c r="A11" s="573">
        <v>8</v>
      </c>
      <c r="B11" s="55"/>
      <c r="C11" s="31"/>
      <c r="D11" s="8" t="s">
        <v>271</v>
      </c>
      <c r="E11" s="26" t="s">
        <v>272</v>
      </c>
      <c r="F11" s="26" t="s">
        <v>276</v>
      </c>
      <c r="G11" s="8" t="e">
        <f>#REF!</f>
        <v>#REF!</v>
      </c>
      <c r="H11" s="203" t="s">
        <v>273</v>
      </c>
      <c r="I11" s="382" t="s">
        <v>362</v>
      </c>
      <c r="J11" s="205">
        <v>1</v>
      </c>
      <c r="K11" s="205"/>
      <c r="L11" s="205"/>
      <c r="M11" s="205"/>
      <c r="N11" s="208"/>
      <c r="O11" s="10"/>
      <c r="P11" s="10" t="s">
        <v>109</v>
      </c>
      <c r="Q11" s="140" t="s">
        <v>274</v>
      </c>
      <c r="R11" s="16">
        <v>5</v>
      </c>
      <c r="S11" s="240">
        <v>1</v>
      </c>
      <c r="T11" s="240">
        <v>1</v>
      </c>
      <c r="U11" s="240"/>
      <c r="V11" s="240">
        <v>1</v>
      </c>
      <c r="W11" s="240"/>
      <c r="X11" s="240"/>
      <c r="Y11" s="240"/>
      <c r="Z11" s="240"/>
      <c r="AA11" s="240">
        <v>1</v>
      </c>
      <c r="AB11" s="251" t="s">
        <v>253</v>
      </c>
      <c r="AC11" s="251" t="s">
        <v>275</v>
      </c>
      <c r="AD11" s="251" t="s">
        <v>275</v>
      </c>
      <c r="AE11" s="251" t="s">
        <v>275</v>
      </c>
      <c r="AF11" s="251" t="s">
        <v>275</v>
      </c>
      <c r="AG11" s="251" t="s">
        <v>275</v>
      </c>
      <c r="AH11" s="251" t="s">
        <v>275</v>
      </c>
      <c r="AI11" s="256" t="s">
        <v>275</v>
      </c>
      <c r="AJ11" s="72"/>
      <c r="AK11" s="58">
        <f t="shared" si="0"/>
        <v>6</v>
      </c>
      <c r="AL11" s="156">
        <f t="shared" si="1"/>
        <v>0</v>
      </c>
      <c r="AM11" s="574"/>
      <c r="AN11" s="574"/>
      <c r="AO11" s="574"/>
      <c r="AP11" s="574"/>
      <c r="AQ11" s="574"/>
      <c r="AR11" s="574"/>
      <c r="AS11" s="574"/>
      <c r="AT11" s="574"/>
      <c r="AU11" s="113" t="e">
        <f>AL11*#REF!</f>
        <v>#REF!</v>
      </c>
      <c r="AV11" s="114" t="e">
        <f>AL11*#REF!</f>
        <v>#REF!</v>
      </c>
      <c r="AW11" s="63" t="e">
        <f t="shared" si="12"/>
        <v>#REF!</v>
      </c>
      <c r="AX11" s="166">
        <f t="shared" si="3"/>
        <v>6</v>
      </c>
      <c r="AY11" s="152">
        <v>2</v>
      </c>
      <c r="AZ11" s="152">
        <v>1</v>
      </c>
      <c r="BA11" s="574"/>
      <c r="BB11" s="574"/>
      <c r="BC11" s="152">
        <v>2</v>
      </c>
      <c r="BD11" s="152">
        <v>1</v>
      </c>
      <c r="BE11" s="574"/>
      <c r="BF11" s="574"/>
      <c r="BG11" s="113" t="e">
        <f>AX11*#REF!</f>
        <v>#REF!</v>
      </c>
      <c r="BH11" s="114" t="e">
        <f>AX11*#REF!</f>
        <v>#REF!</v>
      </c>
      <c r="BI11" s="63" t="e">
        <f t="shared" si="13"/>
        <v>#REF!</v>
      </c>
      <c r="BJ11" s="124" t="e">
        <f>#REF!</f>
        <v>#REF!</v>
      </c>
      <c r="BK11" s="26" t="e">
        <f>#REF!</f>
        <v>#REF!</v>
      </c>
      <c r="BL11" s="135" t="e">
        <f t="shared" si="14"/>
        <v>#REF!</v>
      </c>
      <c r="BM11" s="110" t="e">
        <f t="shared" ref="BM11:BM46" si="15">BL11*120</f>
        <v>#REF!</v>
      </c>
      <c r="BN11" s="74"/>
      <c r="BO11" s="106" t="e">
        <f>BL11*0.05</f>
        <v>#REF!</v>
      </c>
      <c r="BP11" s="10">
        <v>120</v>
      </c>
      <c r="BQ11" s="61">
        <f t="shared" ref="BQ11:BQ46" si="16">(BN11+BP11)*120</f>
        <v>14400</v>
      </c>
    </row>
    <row r="12" spans="1:69" ht="60" customHeight="1" x14ac:dyDescent="0.35">
      <c r="A12" s="573">
        <v>9</v>
      </c>
      <c r="B12" s="55"/>
      <c r="C12" s="31"/>
      <c r="D12" s="8" t="s">
        <v>271</v>
      </c>
      <c r="E12" s="26" t="s">
        <v>272</v>
      </c>
      <c r="F12" s="26" t="s">
        <v>277</v>
      </c>
      <c r="G12" s="8" t="e">
        <f>#REF!</f>
        <v>#REF!</v>
      </c>
      <c r="H12" s="177"/>
      <c r="I12" s="382" t="s">
        <v>278</v>
      </c>
      <c r="J12" s="205"/>
      <c r="K12" s="205">
        <v>1</v>
      </c>
      <c r="L12" s="205"/>
      <c r="M12" s="205"/>
      <c r="N12" s="208"/>
      <c r="O12" s="10"/>
      <c r="P12" s="10" t="s">
        <v>109</v>
      </c>
      <c r="Q12" s="140" t="s">
        <v>274</v>
      </c>
      <c r="R12" s="16">
        <v>5</v>
      </c>
      <c r="S12" s="240">
        <v>1</v>
      </c>
      <c r="T12" s="240">
        <v>1</v>
      </c>
      <c r="U12" s="240"/>
      <c r="V12" s="240">
        <v>1</v>
      </c>
      <c r="W12" s="240"/>
      <c r="X12" s="240"/>
      <c r="Y12" s="240">
        <v>1</v>
      </c>
      <c r="Z12" s="240"/>
      <c r="AA12" s="240">
        <v>1</v>
      </c>
      <c r="AB12" s="251" t="s">
        <v>275</v>
      </c>
      <c r="AC12" s="251" t="s">
        <v>253</v>
      </c>
      <c r="AD12" s="251" t="s">
        <v>275</v>
      </c>
      <c r="AE12" s="251" t="s">
        <v>275</v>
      </c>
      <c r="AF12" s="251" t="s">
        <v>275</v>
      </c>
      <c r="AG12" s="251" t="s">
        <v>275</v>
      </c>
      <c r="AH12" s="251" t="s">
        <v>275</v>
      </c>
      <c r="AI12" s="256" t="s">
        <v>275</v>
      </c>
      <c r="AJ12" s="72"/>
      <c r="AK12" s="58">
        <v>8</v>
      </c>
      <c r="AL12" s="156">
        <f t="shared" si="1"/>
        <v>6</v>
      </c>
      <c r="AM12" s="574"/>
      <c r="AN12" s="574"/>
      <c r="AO12" s="152">
        <v>1</v>
      </c>
      <c r="AP12" s="152">
        <v>2</v>
      </c>
      <c r="AQ12" s="574"/>
      <c r="AR12" s="574"/>
      <c r="AS12" s="152">
        <v>1</v>
      </c>
      <c r="AT12" s="152">
        <v>2</v>
      </c>
      <c r="AU12" s="113" t="e">
        <f>AL12*#REF!</f>
        <v>#REF!</v>
      </c>
      <c r="AV12" s="114" t="e">
        <f>AL12*#REF!</f>
        <v>#REF!</v>
      </c>
      <c r="AW12" s="63" t="e">
        <f t="shared" si="12"/>
        <v>#REF!</v>
      </c>
      <c r="AX12" s="166">
        <f t="shared" si="3"/>
        <v>0</v>
      </c>
      <c r="AY12" s="574"/>
      <c r="AZ12" s="574"/>
      <c r="BA12" s="574"/>
      <c r="BB12" s="574"/>
      <c r="BC12" s="574"/>
      <c r="BD12" s="574"/>
      <c r="BE12" s="574"/>
      <c r="BF12" s="574"/>
      <c r="BG12" s="113" t="e">
        <f>AX12*#REF!</f>
        <v>#REF!</v>
      </c>
      <c r="BH12" s="114" t="e">
        <f>AX12*#REF!</f>
        <v>#REF!</v>
      </c>
      <c r="BI12" s="63" t="e">
        <f t="shared" si="13"/>
        <v>#REF!</v>
      </c>
      <c r="BJ12" s="124" t="e">
        <f>#REF!</f>
        <v>#REF!</v>
      </c>
      <c r="BK12" s="26" t="e">
        <f>#REF!</f>
        <v>#REF!</v>
      </c>
      <c r="BL12" s="135" t="e">
        <f t="shared" si="14"/>
        <v>#REF!</v>
      </c>
      <c r="BM12" s="110" t="e">
        <f t="shared" si="15"/>
        <v>#REF!</v>
      </c>
      <c r="BN12" s="74"/>
      <c r="BO12" s="106" t="e">
        <f>BL12*0.05</f>
        <v>#REF!</v>
      </c>
      <c r="BP12" s="10">
        <v>120</v>
      </c>
      <c r="BQ12" s="61">
        <f t="shared" si="16"/>
        <v>14400</v>
      </c>
    </row>
    <row r="13" spans="1:69" ht="60" customHeight="1" x14ac:dyDescent="0.35">
      <c r="A13" s="573">
        <v>10</v>
      </c>
      <c r="B13" s="55"/>
      <c r="C13" s="31"/>
      <c r="D13" s="8" t="s">
        <v>271</v>
      </c>
      <c r="E13" s="26" t="s">
        <v>272</v>
      </c>
      <c r="F13" s="42" t="s">
        <v>279</v>
      </c>
      <c r="G13" s="8" t="e">
        <f>#REF!</f>
        <v>#REF!</v>
      </c>
      <c r="H13" s="203" t="s">
        <v>277</v>
      </c>
      <c r="I13" s="382" t="s">
        <v>280</v>
      </c>
      <c r="J13" s="205"/>
      <c r="K13" s="205">
        <v>1</v>
      </c>
      <c r="L13" s="205"/>
      <c r="M13" s="205"/>
      <c r="N13" s="208"/>
      <c r="O13" s="10"/>
      <c r="P13" s="10" t="s">
        <v>109</v>
      </c>
      <c r="Q13" s="140" t="s">
        <v>274</v>
      </c>
      <c r="R13" s="16">
        <v>5</v>
      </c>
      <c r="S13" s="240">
        <v>1</v>
      </c>
      <c r="T13" s="240">
        <v>1</v>
      </c>
      <c r="U13" s="240"/>
      <c r="V13" s="240">
        <v>1</v>
      </c>
      <c r="W13" s="240"/>
      <c r="X13" s="240"/>
      <c r="Y13" s="240">
        <v>1</v>
      </c>
      <c r="Z13" s="240"/>
      <c r="AA13" s="240">
        <v>1</v>
      </c>
      <c r="AB13" s="251" t="s">
        <v>275</v>
      </c>
      <c r="AC13" s="251" t="s">
        <v>253</v>
      </c>
      <c r="AD13" s="251" t="s">
        <v>275</v>
      </c>
      <c r="AE13" s="251" t="s">
        <v>275</v>
      </c>
      <c r="AF13" s="251" t="s">
        <v>275</v>
      </c>
      <c r="AG13" s="251" t="s">
        <v>275</v>
      </c>
      <c r="AH13" s="251" t="s">
        <v>275</v>
      </c>
      <c r="AI13" s="256" t="s">
        <v>275</v>
      </c>
      <c r="AJ13" s="72"/>
      <c r="AK13" s="67">
        <f t="shared" ref="AK13:AK46" si="17">AL13+AX13</f>
        <v>6</v>
      </c>
      <c r="AL13" s="156">
        <f t="shared" si="1"/>
        <v>0</v>
      </c>
      <c r="AM13" s="153"/>
      <c r="AN13" s="153"/>
      <c r="AO13" s="153"/>
      <c r="AP13" s="153"/>
      <c r="AQ13" s="153"/>
      <c r="AR13" s="153"/>
      <c r="AS13" s="153"/>
      <c r="AT13" s="153"/>
      <c r="AU13" s="113" t="e">
        <f>AL13*#REF!</f>
        <v>#REF!</v>
      </c>
      <c r="AV13" s="114" t="e">
        <f>AL13*#REF!</f>
        <v>#REF!</v>
      </c>
      <c r="AW13" s="63" t="e">
        <f t="shared" si="12"/>
        <v>#REF!</v>
      </c>
      <c r="AX13" s="166">
        <f t="shared" si="3"/>
        <v>6</v>
      </c>
      <c r="AY13" s="574"/>
      <c r="AZ13" s="574"/>
      <c r="BA13" s="154">
        <v>1</v>
      </c>
      <c r="BB13" s="154">
        <v>2</v>
      </c>
      <c r="BC13" s="153"/>
      <c r="BD13" s="153"/>
      <c r="BE13" s="154">
        <v>1</v>
      </c>
      <c r="BF13" s="154">
        <v>2</v>
      </c>
      <c r="BG13" s="115" t="e">
        <f>AX13*#REF!</f>
        <v>#REF!</v>
      </c>
      <c r="BH13" s="114" t="e">
        <f>AX13*#REF!</f>
        <v>#REF!</v>
      </c>
      <c r="BI13" s="63" t="e">
        <f t="shared" si="13"/>
        <v>#REF!</v>
      </c>
      <c r="BJ13" s="124" t="e">
        <f>#REF!</f>
        <v>#REF!</v>
      </c>
      <c r="BK13" s="26" t="e">
        <f>#REF!</f>
        <v>#REF!</v>
      </c>
      <c r="BL13" s="135" t="e">
        <f t="shared" si="14"/>
        <v>#REF!</v>
      </c>
      <c r="BM13" s="110" t="e">
        <f t="shared" si="15"/>
        <v>#REF!</v>
      </c>
      <c r="BN13" s="74"/>
      <c r="BO13" s="106" t="e">
        <f>BL13*0.05</f>
        <v>#REF!</v>
      </c>
      <c r="BP13" s="10">
        <v>120</v>
      </c>
      <c r="BQ13" s="61">
        <f t="shared" si="16"/>
        <v>14400</v>
      </c>
    </row>
    <row r="14" spans="1:69" ht="60" customHeight="1" x14ac:dyDescent="0.35">
      <c r="A14" s="573">
        <v>11</v>
      </c>
      <c r="B14" s="55"/>
      <c r="C14" s="31"/>
      <c r="D14" s="8" t="s">
        <v>271</v>
      </c>
      <c r="E14" s="26" t="s">
        <v>272</v>
      </c>
      <c r="F14" s="180" t="s">
        <v>281</v>
      </c>
      <c r="G14" s="8" t="e">
        <f>#REF!</f>
        <v>#REF!</v>
      </c>
      <c r="H14" s="177"/>
      <c r="I14" s="382" t="s">
        <v>282</v>
      </c>
      <c r="J14" s="205"/>
      <c r="K14" s="205"/>
      <c r="L14" s="205">
        <v>1</v>
      </c>
      <c r="M14" s="205"/>
      <c r="N14" s="208"/>
      <c r="O14" s="218"/>
      <c r="P14" s="33" t="s">
        <v>109</v>
      </c>
      <c r="Q14" s="140" t="s">
        <v>274</v>
      </c>
      <c r="R14" s="46">
        <v>5</v>
      </c>
      <c r="S14" s="188">
        <v>1</v>
      </c>
      <c r="T14" s="188">
        <v>1</v>
      </c>
      <c r="U14" s="188"/>
      <c r="V14" s="188">
        <v>1</v>
      </c>
      <c r="W14" s="188"/>
      <c r="X14" s="188"/>
      <c r="Y14" s="188">
        <v>1</v>
      </c>
      <c r="Z14" s="188"/>
      <c r="AA14" s="188">
        <v>1</v>
      </c>
      <c r="AB14" s="251" t="s">
        <v>275</v>
      </c>
      <c r="AC14" s="251" t="s">
        <v>275</v>
      </c>
      <c r="AD14" s="251" t="s">
        <v>253</v>
      </c>
      <c r="AE14" s="251" t="s">
        <v>275</v>
      </c>
      <c r="AF14" s="251" t="s">
        <v>275</v>
      </c>
      <c r="AG14" s="251" t="s">
        <v>275</v>
      </c>
      <c r="AH14" s="251" t="s">
        <v>275</v>
      </c>
      <c r="AI14" s="256" t="s">
        <v>275</v>
      </c>
      <c r="AJ14" s="72"/>
      <c r="AK14" s="67">
        <f t="shared" si="17"/>
        <v>2</v>
      </c>
      <c r="AL14" s="156">
        <f t="shared" si="1"/>
        <v>2</v>
      </c>
      <c r="AM14" s="153"/>
      <c r="AN14" s="154">
        <v>1</v>
      </c>
      <c r="AO14" s="153"/>
      <c r="AP14" s="153"/>
      <c r="AQ14" s="153"/>
      <c r="AR14" s="154">
        <v>1</v>
      </c>
      <c r="AS14" s="153"/>
      <c r="AT14" s="153"/>
      <c r="AU14" s="113" t="e">
        <f>AL14*#REF!</f>
        <v>#REF!</v>
      </c>
      <c r="AV14" s="114" t="e">
        <f>AL14*#REF!</f>
        <v>#REF!</v>
      </c>
      <c r="AW14" s="63" t="e">
        <f t="shared" si="12"/>
        <v>#REF!</v>
      </c>
      <c r="AX14" s="166">
        <f t="shared" si="3"/>
        <v>0</v>
      </c>
      <c r="AY14" s="153"/>
      <c r="AZ14" s="153"/>
      <c r="BA14" s="153"/>
      <c r="BB14" s="153"/>
      <c r="BC14" s="153"/>
      <c r="BD14" s="153"/>
      <c r="BE14" s="153"/>
      <c r="BF14" s="153"/>
      <c r="BG14" s="115" t="e">
        <f>AX14*#REF!</f>
        <v>#REF!</v>
      </c>
      <c r="BH14" s="114" t="e">
        <f>AX14*#REF!</f>
        <v>#REF!</v>
      </c>
      <c r="BI14" s="63" t="e">
        <f t="shared" si="13"/>
        <v>#REF!</v>
      </c>
      <c r="BJ14" s="124" t="e">
        <f>#REF!</f>
        <v>#REF!</v>
      </c>
      <c r="BK14" s="26" t="e">
        <f>#REF!</f>
        <v>#REF!</v>
      </c>
      <c r="BL14" s="135" t="e">
        <f t="shared" si="14"/>
        <v>#REF!</v>
      </c>
      <c r="BM14" s="110" t="e">
        <f t="shared" si="15"/>
        <v>#REF!</v>
      </c>
      <c r="BN14" s="74"/>
      <c r="BO14" s="106" t="e">
        <f>BL14*0.1</f>
        <v>#REF!</v>
      </c>
      <c r="BP14" s="10">
        <v>120</v>
      </c>
      <c r="BQ14" s="61">
        <f t="shared" si="16"/>
        <v>14400</v>
      </c>
    </row>
    <row r="15" spans="1:69" ht="60" customHeight="1" x14ac:dyDescent="0.35">
      <c r="A15" s="573">
        <v>12</v>
      </c>
      <c r="B15" s="55"/>
      <c r="C15" s="31"/>
      <c r="D15" s="8" t="s">
        <v>271</v>
      </c>
      <c r="E15" s="26" t="s">
        <v>272</v>
      </c>
      <c r="F15" s="180" t="s">
        <v>283</v>
      </c>
      <c r="G15" s="8" t="e">
        <f>#REF!</f>
        <v>#REF!</v>
      </c>
      <c r="H15" s="203" t="s">
        <v>281</v>
      </c>
      <c r="I15" s="382" t="s">
        <v>284</v>
      </c>
      <c r="J15" s="205"/>
      <c r="K15" s="205"/>
      <c r="L15" s="205">
        <v>1</v>
      </c>
      <c r="M15" s="205"/>
      <c r="N15" s="208"/>
      <c r="O15" s="178"/>
      <c r="P15" s="20" t="s">
        <v>109</v>
      </c>
      <c r="Q15" s="140" t="s">
        <v>274</v>
      </c>
      <c r="R15" s="15">
        <v>5</v>
      </c>
      <c r="S15" s="188">
        <v>1</v>
      </c>
      <c r="T15" s="188">
        <v>1</v>
      </c>
      <c r="U15" s="188"/>
      <c r="V15" s="188">
        <v>1</v>
      </c>
      <c r="W15" s="188"/>
      <c r="X15" s="188"/>
      <c r="Y15" s="188">
        <v>1</v>
      </c>
      <c r="Z15" s="188"/>
      <c r="AA15" s="188">
        <v>1</v>
      </c>
      <c r="AB15" s="251" t="s">
        <v>275</v>
      </c>
      <c r="AC15" s="251" t="s">
        <v>275</v>
      </c>
      <c r="AD15" s="251" t="s">
        <v>253</v>
      </c>
      <c r="AE15" s="251" t="s">
        <v>275</v>
      </c>
      <c r="AF15" s="251" t="s">
        <v>275</v>
      </c>
      <c r="AG15" s="251" t="s">
        <v>275</v>
      </c>
      <c r="AH15" s="251" t="s">
        <v>275</v>
      </c>
      <c r="AI15" s="256" t="s">
        <v>275</v>
      </c>
      <c r="AJ15" s="72"/>
      <c r="AK15" s="67">
        <f t="shared" si="17"/>
        <v>2</v>
      </c>
      <c r="AL15" s="156">
        <f t="shared" si="1"/>
        <v>0</v>
      </c>
      <c r="AM15" s="153"/>
      <c r="AN15" s="153"/>
      <c r="AO15" s="153"/>
      <c r="AP15" s="153"/>
      <c r="AQ15" s="153"/>
      <c r="AR15" s="153"/>
      <c r="AS15" s="153"/>
      <c r="AT15" s="153"/>
      <c r="AU15" s="113" t="e">
        <f>AL15*#REF!</f>
        <v>#REF!</v>
      </c>
      <c r="AV15" s="114" t="e">
        <f>AL15*#REF!</f>
        <v>#REF!</v>
      </c>
      <c r="AW15" s="63" t="e">
        <f t="shared" si="12"/>
        <v>#REF!</v>
      </c>
      <c r="AX15" s="166">
        <f t="shared" si="3"/>
        <v>2</v>
      </c>
      <c r="AY15" s="153"/>
      <c r="AZ15" s="154">
        <v>1</v>
      </c>
      <c r="BA15" s="153"/>
      <c r="BB15" s="153"/>
      <c r="BC15" s="153"/>
      <c r="BD15" s="154">
        <v>1</v>
      </c>
      <c r="BE15" s="153"/>
      <c r="BF15" s="153"/>
      <c r="BG15" s="115" t="e">
        <f>AX15*#REF!</f>
        <v>#REF!</v>
      </c>
      <c r="BH15" s="114" t="e">
        <f>AX15*#REF!</f>
        <v>#REF!</v>
      </c>
      <c r="BI15" s="63" t="e">
        <f t="shared" si="13"/>
        <v>#REF!</v>
      </c>
      <c r="BJ15" s="124" t="e">
        <f>#REF!</f>
        <v>#REF!</v>
      </c>
      <c r="BK15" s="26" t="e">
        <f>#REF!</f>
        <v>#REF!</v>
      </c>
      <c r="BL15" s="135" t="e">
        <f t="shared" si="14"/>
        <v>#REF!</v>
      </c>
      <c r="BM15" s="110" t="e">
        <f t="shared" si="15"/>
        <v>#REF!</v>
      </c>
      <c r="BN15" s="74"/>
      <c r="BO15" s="106" t="e">
        <f>BL15*0.1</f>
        <v>#REF!</v>
      </c>
      <c r="BP15" s="10">
        <v>120</v>
      </c>
      <c r="BQ15" s="61">
        <f t="shared" si="16"/>
        <v>14400</v>
      </c>
    </row>
    <row r="16" spans="1:69" ht="60" customHeight="1" x14ac:dyDescent="0.35">
      <c r="A16" s="573">
        <v>13</v>
      </c>
      <c r="B16" s="55"/>
      <c r="C16" s="31"/>
      <c r="D16" s="8" t="s">
        <v>271</v>
      </c>
      <c r="E16" s="26" t="s">
        <v>272</v>
      </c>
      <c r="F16" s="180" t="s">
        <v>285</v>
      </c>
      <c r="G16" s="8" t="e">
        <f>#REF!</f>
        <v>#REF!</v>
      </c>
      <c r="H16" s="177"/>
      <c r="I16" s="382" t="s">
        <v>286</v>
      </c>
      <c r="J16" s="205">
        <v>1</v>
      </c>
      <c r="K16" s="205"/>
      <c r="L16" s="205"/>
      <c r="M16" s="205">
        <v>1</v>
      </c>
      <c r="N16" s="208"/>
      <c r="O16" s="178" t="s">
        <v>252</v>
      </c>
      <c r="P16" s="20" t="s">
        <v>109</v>
      </c>
      <c r="Q16" s="140" t="s">
        <v>274</v>
      </c>
      <c r="R16" s="15">
        <v>5</v>
      </c>
      <c r="S16" s="188">
        <v>1</v>
      </c>
      <c r="T16" s="188">
        <v>1</v>
      </c>
      <c r="U16" s="188">
        <v>1</v>
      </c>
      <c r="V16" s="188">
        <v>1</v>
      </c>
      <c r="W16" s="188"/>
      <c r="X16" s="188"/>
      <c r="Y16" s="188"/>
      <c r="Z16" s="188"/>
      <c r="AA16" s="188">
        <v>1</v>
      </c>
      <c r="AB16" s="251" t="s">
        <v>275</v>
      </c>
      <c r="AC16" s="251" t="s">
        <v>275</v>
      </c>
      <c r="AD16" s="251" t="s">
        <v>275</v>
      </c>
      <c r="AE16" s="251" t="s">
        <v>253</v>
      </c>
      <c r="AF16" s="251" t="s">
        <v>275</v>
      </c>
      <c r="AG16" s="251" t="s">
        <v>275</v>
      </c>
      <c r="AH16" s="251" t="s">
        <v>275</v>
      </c>
      <c r="AI16" s="256" t="s">
        <v>275</v>
      </c>
      <c r="AJ16" s="72"/>
      <c r="AK16" s="67">
        <f t="shared" si="17"/>
        <v>1</v>
      </c>
      <c r="AL16" s="156">
        <f t="shared" si="1"/>
        <v>1</v>
      </c>
      <c r="AM16" s="153"/>
      <c r="AN16" s="153"/>
      <c r="AO16" s="153"/>
      <c r="AP16" s="153"/>
      <c r="AQ16" s="153"/>
      <c r="AR16" s="154">
        <v>1</v>
      </c>
      <c r="AS16" s="153"/>
      <c r="AT16" s="153"/>
      <c r="AU16" s="113" t="e">
        <f>AL16*#REF!</f>
        <v>#REF!</v>
      </c>
      <c r="AV16" s="114" t="e">
        <f>AL16*#REF!</f>
        <v>#REF!</v>
      </c>
      <c r="AW16" s="63" t="e">
        <f t="shared" si="12"/>
        <v>#REF!</v>
      </c>
      <c r="AX16" s="166">
        <f t="shared" si="3"/>
        <v>0</v>
      </c>
      <c r="AY16" s="153"/>
      <c r="AZ16" s="153"/>
      <c r="BA16" s="153"/>
      <c r="BB16" s="153"/>
      <c r="BC16" s="153"/>
      <c r="BD16" s="574"/>
      <c r="BE16" s="153"/>
      <c r="BF16" s="153"/>
      <c r="BG16" s="115" t="e">
        <f>AX16*#REF!</f>
        <v>#REF!</v>
      </c>
      <c r="BH16" s="114" t="e">
        <f>AX16*#REF!</f>
        <v>#REF!</v>
      </c>
      <c r="BI16" s="63" t="e">
        <f t="shared" si="13"/>
        <v>#REF!</v>
      </c>
      <c r="BJ16" s="124" t="e">
        <f>#REF!</f>
        <v>#REF!</v>
      </c>
      <c r="BK16" s="26" t="e">
        <f>#REF!</f>
        <v>#REF!</v>
      </c>
      <c r="BL16" s="135" t="e">
        <f t="shared" si="14"/>
        <v>#REF!</v>
      </c>
      <c r="BM16" s="110" t="e">
        <f t="shared" si="15"/>
        <v>#REF!</v>
      </c>
      <c r="BN16" s="74"/>
      <c r="BO16" s="106" t="e">
        <f t="shared" ref="BO16:BO23" si="18">BL16*0.2</f>
        <v>#REF!</v>
      </c>
      <c r="BP16" s="10">
        <v>120</v>
      </c>
      <c r="BQ16" s="61">
        <f t="shared" si="16"/>
        <v>14400</v>
      </c>
    </row>
    <row r="17" spans="1:69" ht="60" customHeight="1" x14ac:dyDescent="0.35">
      <c r="A17" s="573">
        <v>14</v>
      </c>
      <c r="B17" s="55"/>
      <c r="C17" s="31"/>
      <c r="D17" s="8" t="s">
        <v>271</v>
      </c>
      <c r="E17" s="26" t="s">
        <v>272</v>
      </c>
      <c r="F17" s="180" t="s">
        <v>287</v>
      </c>
      <c r="G17" s="8" t="e">
        <f>#REF!</f>
        <v>#REF!</v>
      </c>
      <c r="H17" s="203" t="s">
        <v>285</v>
      </c>
      <c r="I17" s="382" t="s">
        <v>288</v>
      </c>
      <c r="J17" s="205">
        <v>1</v>
      </c>
      <c r="K17" s="205"/>
      <c r="L17" s="205"/>
      <c r="M17" s="205">
        <v>1</v>
      </c>
      <c r="N17" s="208"/>
      <c r="O17" s="178" t="s">
        <v>252</v>
      </c>
      <c r="P17" s="20" t="s">
        <v>109</v>
      </c>
      <c r="Q17" s="140" t="s">
        <v>274</v>
      </c>
      <c r="R17" s="15">
        <v>5</v>
      </c>
      <c r="S17" s="188">
        <v>1</v>
      </c>
      <c r="T17" s="188">
        <v>1</v>
      </c>
      <c r="U17" s="188">
        <v>1</v>
      </c>
      <c r="V17" s="188">
        <v>1</v>
      </c>
      <c r="W17" s="188"/>
      <c r="X17" s="188"/>
      <c r="Y17" s="188"/>
      <c r="Z17" s="188"/>
      <c r="AA17" s="188">
        <v>1</v>
      </c>
      <c r="AB17" s="251" t="s">
        <v>275</v>
      </c>
      <c r="AC17" s="251" t="s">
        <v>275</v>
      </c>
      <c r="AD17" s="251" t="s">
        <v>275</v>
      </c>
      <c r="AE17" s="251" t="s">
        <v>274</v>
      </c>
      <c r="AF17" s="251" t="s">
        <v>275</v>
      </c>
      <c r="AG17" s="251" t="s">
        <v>275</v>
      </c>
      <c r="AH17" s="251" t="s">
        <v>275</v>
      </c>
      <c r="AI17" s="256" t="s">
        <v>275</v>
      </c>
      <c r="AJ17" s="72"/>
      <c r="AK17" s="67">
        <f t="shared" si="17"/>
        <v>1</v>
      </c>
      <c r="AL17" s="156">
        <f t="shared" si="1"/>
        <v>0</v>
      </c>
      <c r="AM17" s="153"/>
      <c r="AN17" s="153"/>
      <c r="AO17" s="153"/>
      <c r="AP17" s="153"/>
      <c r="AQ17" s="153"/>
      <c r="AR17" s="153"/>
      <c r="AS17" s="153"/>
      <c r="AT17" s="153"/>
      <c r="AU17" s="113" t="e">
        <f>AL17*#REF!</f>
        <v>#REF!</v>
      </c>
      <c r="AV17" s="114" t="e">
        <f>AL17*#REF!</f>
        <v>#REF!</v>
      </c>
      <c r="AW17" s="63" t="e">
        <f t="shared" si="12"/>
        <v>#REF!</v>
      </c>
      <c r="AX17" s="166">
        <f t="shared" si="3"/>
        <v>1</v>
      </c>
      <c r="AY17" s="153"/>
      <c r="AZ17" s="153"/>
      <c r="BA17" s="153"/>
      <c r="BB17" s="153"/>
      <c r="BC17" s="153"/>
      <c r="BD17" s="226">
        <v>1</v>
      </c>
      <c r="BE17" s="153"/>
      <c r="BF17" s="153"/>
      <c r="BG17" s="115" t="e">
        <f>AX17*#REF!</f>
        <v>#REF!</v>
      </c>
      <c r="BH17" s="114" t="e">
        <f>AX17*#REF!</f>
        <v>#REF!</v>
      </c>
      <c r="BI17" s="63" t="e">
        <f t="shared" si="13"/>
        <v>#REF!</v>
      </c>
      <c r="BJ17" s="124" t="e">
        <f>#REF!</f>
        <v>#REF!</v>
      </c>
      <c r="BK17" s="26" t="e">
        <f>#REF!</f>
        <v>#REF!</v>
      </c>
      <c r="BL17" s="135" t="e">
        <f t="shared" si="14"/>
        <v>#REF!</v>
      </c>
      <c r="BM17" s="110" t="e">
        <f t="shared" si="15"/>
        <v>#REF!</v>
      </c>
      <c r="BN17" s="74"/>
      <c r="BO17" s="106" t="e">
        <f t="shared" si="18"/>
        <v>#REF!</v>
      </c>
      <c r="BP17" s="10">
        <v>120</v>
      </c>
      <c r="BQ17" s="61">
        <f t="shared" si="16"/>
        <v>14400</v>
      </c>
    </row>
    <row r="18" spans="1:69" ht="60" customHeight="1" x14ac:dyDescent="0.35">
      <c r="A18" s="573">
        <v>15</v>
      </c>
      <c r="B18" s="55"/>
      <c r="C18" s="31"/>
      <c r="D18" s="8" t="s">
        <v>271</v>
      </c>
      <c r="E18" s="26" t="s">
        <v>272</v>
      </c>
      <c r="F18" s="180" t="s">
        <v>289</v>
      </c>
      <c r="G18" s="8" t="e">
        <f>#REF!</f>
        <v>#REF!</v>
      </c>
      <c r="H18" s="177"/>
      <c r="I18" s="382" t="s">
        <v>290</v>
      </c>
      <c r="J18" s="205"/>
      <c r="K18" s="205"/>
      <c r="L18" s="205">
        <v>1</v>
      </c>
      <c r="M18" s="205"/>
      <c r="N18" s="208"/>
      <c r="O18" s="178" t="s">
        <v>252</v>
      </c>
      <c r="P18" s="20" t="s">
        <v>109</v>
      </c>
      <c r="Q18" s="140" t="s">
        <v>274</v>
      </c>
      <c r="R18" s="15">
        <v>5</v>
      </c>
      <c r="S18" s="188">
        <v>1</v>
      </c>
      <c r="T18" s="188">
        <v>1</v>
      </c>
      <c r="U18" s="188">
        <v>1</v>
      </c>
      <c r="V18" s="188">
        <v>1</v>
      </c>
      <c r="W18" s="188"/>
      <c r="X18" s="188"/>
      <c r="Y18" s="188"/>
      <c r="Z18" s="188"/>
      <c r="AA18" s="188">
        <v>1</v>
      </c>
      <c r="AB18" s="251" t="s">
        <v>275</v>
      </c>
      <c r="AC18" s="251" t="s">
        <v>275</v>
      </c>
      <c r="AD18" s="251" t="s">
        <v>275</v>
      </c>
      <c r="AE18" s="251" t="s">
        <v>275</v>
      </c>
      <c r="AF18" s="251" t="s">
        <v>253</v>
      </c>
      <c r="AG18" s="251" t="s">
        <v>275</v>
      </c>
      <c r="AH18" s="251" t="s">
        <v>275</v>
      </c>
      <c r="AI18" s="256" t="s">
        <v>275</v>
      </c>
      <c r="AJ18" s="72"/>
      <c r="AK18" s="67">
        <f t="shared" si="17"/>
        <v>1</v>
      </c>
      <c r="AL18" s="156">
        <f>AM18+AN18+AO18+AP18+AQ18+AR18+AS18+AT18</f>
        <v>1</v>
      </c>
      <c r="AM18" s="153"/>
      <c r="AN18" s="153"/>
      <c r="AO18" s="153"/>
      <c r="AP18" s="153"/>
      <c r="AQ18" s="153"/>
      <c r="AR18" s="154">
        <v>1</v>
      </c>
      <c r="AS18" s="153"/>
      <c r="AT18" s="574"/>
      <c r="AU18" s="113" t="e">
        <f>AL18*#REF!</f>
        <v>#REF!</v>
      </c>
      <c r="AV18" s="114" t="e">
        <f>AL18*#REF!</f>
        <v>#REF!</v>
      </c>
      <c r="AW18" s="63" t="e">
        <f t="shared" si="12"/>
        <v>#REF!</v>
      </c>
      <c r="AX18" s="166">
        <f t="shared" si="3"/>
        <v>0</v>
      </c>
      <c r="AY18" s="153"/>
      <c r="AZ18" s="153"/>
      <c r="BA18" s="153"/>
      <c r="BB18" s="153"/>
      <c r="BC18" s="153"/>
      <c r="BD18" s="574"/>
      <c r="BE18" s="574"/>
      <c r="BF18" s="153"/>
      <c r="BG18" s="115" t="e">
        <f>AX18*#REF!</f>
        <v>#REF!</v>
      </c>
      <c r="BH18" s="114" t="e">
        <f>AX18*#REF!</f>
        <v>#REF!</v>
      </c>
      <c r="BI18" s="63" t="e">
        <f t="shared" si="13"/>
        <v>#REF!</v>
      </c>
      <c r="BJ18" s="124" t="e">
        <f>#REF!</f>
        <v>#REF!</v>
      </c>
      <c r="BK18" s="26" t="e">
        <f>#REF!</f>
        <v>#REF!</v>
      </c>
      <c r="BL18" s="135" t="e">
        <f t="shared" si="14"/>
        <v>#REF!</v>
      </c>
      <c r="BM18" s="110" t="e">
        <f t="shared" si="15"/>
        <v>#REF!</v>
      </c>
      <c r="BN18" s="74"/>
      <c r="BO18" s="106" t="e">
        <f t="shared" si="18"/>
        <v>#REF!</v>
      </c>
      <c r="BP18" s="10">
        <v>120</v>
      </c>
      <c r="BQ18" s="61">
        <f t="shared" si="16"/>
        <v>14400</v>
      </c>
    </row>
    <row r="19" spans="1:69" ht="60" customHeight="1" x14ac:dyDescent="0.35">
      <c r="A19" s="573">
        <v>16</v>
      </c>
      <c r="B19" s="55"/>
      <c r="C19" s="31"/>
      <c r="D19" s="8" t="s">
        <v>271</v>
      </c>
      <c r="E19" s="26" t="s">
        <v>272</v>
      </c>
      <c r="F19" s="180" t="s">
        <v>291</v>
      </c>
      <c r="G19" s="8" t="e">
        <f>#REF!</f>
        <v>#REF!</v>
      </c>
      <c r="H19" s="203" t="s">
        <v>289</v>
      </c>
      <c r="I19" s="382" t="s">
        <v>292</v>
      </c>
      <c r="J19" s="205"/>
      <c r="K19" s="205"/>
      <c r="L19" s="205">
        <v>1</v>
      </c>
      <c r="M19" s="205"/>
      <c r="N19" s="208"/>
      <c r="O19" s="178"/>
      <c r="P19" s="20" t="s">
        <v>109</v>
      </c>
      <c r="Q19" s="140" t="s">
        <v>274</v>
      </c>
      <c r="R19" s="15">
        <v>5</v>
      </c>
      <c r="S19" s="188">
        <v>1</v>
      </c>
      <c r="T19" s="188">
        <v>1</v>
      </c>
      <c r="U19" s="188">
        <v>1</v>
      </c>
      <c r="V19" s="188">
        <v>1</v>
      </c>
      <c r="W19" s="188"/>
      <c r="X19" s="188"/>
      <c r="Y19" s="188"/>
      <c r="Z19" s="188"/>
      <c r="AA19" s="188">
        <v>1</v>
      </c>
      <c r="AB19" s="251" t="s">
        <v>275</v>
      </c>
      <c r="AC19" s="251" t="s">
        <v>275</v>
      </c>
      <c r="AD19" s="251" t="s">
        <v>275</v>
      </c>
      <c r="AE19" s="251" t="s">
        <v>275</v>
      </c>
      <c r="AF19" s="251" t="s">
        <v>274</v>
      </c>
      <c r="AG19" s="251" t="s">
        <v>275</v>
      </c>
      <c r="AH19" s="251" t="s">
        <v>275</v>
      </c>
      <c r="AI19" s="256" t="s">
        <v>275</v>
      </c>
      <c r="AJ19" s="72"/>
      <c r="AK19" s="67">
        <f t="shared" si="17"/>
        <v>1</v>
      </c>
      <c r="AL19" s="156">
        <f t="shared" si="1"/>
        <v>0</v>
      </c>
      <c r="AM19" s="153"/>
      <c r="AN19" s="153"/>
      <c r="AO19" s="153"/>
      <c r="AP19" s="153"/>
      <c r="AQ19" s="153"/>
      <c r="AR19" s="153"/>
      <c r="AS19" s="574"/>
      <c r="AU19" s="113" t="e">
        <f>AL19*#REF!</f>
        <v>#REF!</v>
      </c>
      <c r="AV19" s="114" t="e">
        <f>AL19*#REF!</f>
        <v>#REF!</v>
      </c>
      <c r="AW19" s="63" t="e">
        <f t="shared" si="12"/>
        <v>#REF!</v>
      </c>
      <c r="AX19" s="166">
        <f t="shared" si="3"/>
        <v>1</v>
      </c>
      <c r="AY19" s="153"/>
      <c r="AZ19" s="153"/>
      <c r="BA19" s="153"/>
      <c r="BB19" s="153"/>
      <c r="BC19" s="153"/>
      <c r="BD19" s="226">
        <v>1</v>
      </c>
      <c r="BE19" s="153"/>
      <c r="BF19" s="153"/>
      <c r="BG19" s="115" t="e">
        <f>AX19*#REF!</f>
        <v>#REF!</v>
      </c>
      <c r="BH19" s="114" t="e">
        <f>AX19*#REF!</f>
        <v>#REF!</v>
      </c>
      <c r="BI19" s="63" t="e">
        <f t="shared" si="13"/>
        <v>#REF!</v>
      </c>
      <c r="BJ19" s="124" t="e">
        <f>#REF!</f>
        <v>#REF!</v>
      </c>
      <c r="BK19" s="26" t="e">
        <f>#REF!</f>
        <v>#REF!</v>
      </c>
      <c r="BL19" s="135" t="e">
        <f t="shared" si="14"/>
        <v>#REF!</v>
      </c>
      <c r="BM19" s="110" t="e">
        <f t="shared" si="15"/>
        <v>#REF!</v>
      </c>
      <c r="BN19" s="74"/>
      <c r="BO19" s="106" t="e">
        <f t="shared" si="18"/>
        <v>#REF!</v>
      </c>
      <c r="BP19" s="10">
        <v>120</v>
      </c>
      <c r="BQ19" s="61">
        <f t="shared" si="16"/>
        <v>14400</v>
      </c>
    </row>
    <row r="20" spans="1:69" ht="60" customHeight="1" x14ac:dyDescent="0.35">
      <c r="A20" s="573">
        <v>17</v>
      </c>
      <c r="B20" s="55"/>
      <c r="C20" s="31"/>
      <c r="D20" s="8" t="s">
        <v>271</v>
      </c>
      <c r="E20" s="26" t="s">
        <v>272</v>
      </c>
      <c r="F20" s="180" t="s">
        <v>293</v>
      </c>
      <c r="G20" s="8" t="e">
        <f>#REF!</f>
        <v>#REF!</v>
      </c>
      <c r="H20" s="177"/>
      <c r="I20" s="382" t="s">
        <v>294</v>
      </c>
      <c r="J20" s="205">
        <v>1</v>
      </c>
      <c r="K20" s="205"/>
      <c r="L20" s="205">
        <v>1</v>
      </c>
      <c r="M20" s="205"/>
      <c r="N20" s="208"/>
      <c r="O20" s="178" t="s">
        <v>252</v>
      </c>
      <c r="P20" s="20" t="s">
        <v>109</v>
      </c>
      <c r="Q20" s="140" t="s">
        <v>274</v>
      </c>
      <c r="R20" s="15">
        <v>5</v>
      </c>
      <c r="S20" s="188">
        <v>1</v>
      </c>
      <c r="T20" s="188">
        <v>1</v>
      </c>
      <c r="U20" s="188">
        <v>1</v>
      </c>
      <c r="V20" s="188">
        <v>1</v>
      </c>
      <c r="W20" s="188"/>
      <c r="X20" s="188"/>
      <c r="Y20" s="188"/>
      <c r="Z20" s="188"/>
      <c r="AA20" s="188">
        <v>1</v>
      </c>
      <c r="AB20" s="251" t="s">
        <v>275</v>
      </c>
      <c r="AC20" s="251" t="s">
        <v>275</v>
      </c>
      <c r="AD20" s="251" t="s">
        <v>275</v>
      </c>
      <c r="AE20" s="251" t="s">
        <v>275</v>
      </c>
      <c r="AF20" s="251" t="s">
        <v>275</v>
      </c>
      <c r="AG20" s="251" t="s">
        <v>274</v>
      </c>
      <c r="AH20" s="251" t="s">
        <v>275</v>
      </c>
      <c r="AI20" s="256" t="s">
        <v>275</v>
      </c>
      <c r="AJ20" s="72"/>
      <c r="AK20" s="67">
        <f t="shared" si="17"/>
        <v>1</v>
      </c>
      <c r="AL20" s="156">
        <f t="shared" si="1"/>
        <v>1</v>
      </c>
      <c r="AM20" s="153"/>
      <c r="AN20" s="154">
        <v>1</v>
      </c>
      <c r="AO20" s="153"/>
      <c r="AP20" s="153"/>
      <c r="AQ20" s="153"/>
      <c r="AR20" s="574"/>
      <c r="AS20" s="574"/>
      <c r="AT20" s="574"/>
      <c r="AU20" s="113" t="e">
        <f>AL20*#REF!</f>
        <v>#REF!</v>
      </c>
      <c r="AV20" s="114" t="e">
        <f>AL20*#REF!</f>
        <v>#REF!</v>
      </c>
      <c r="AW20" s="63" t="e">
        <f t="shared" si="12"/>
        <v>#REF!</v>
      </c>
      <c r="AX20" s="166">
        <f t="shared" si="3"/>
        <v>0</v>
      </c>
      <c r="AY20" s="153"/>
      <c r="AZ20" s="153"/>
      <c r="BA20" s="153"/>
      <c r="BB20" s="153"/>
      <c r="BC20" s="153"/>
      <c r="BD20" s="153"/>
      <c r="BE20" s="153"/>
      <c r="BF20" s="153"/>
      <c r="BG20" s="115" t="e">
        <f>AX20*#REF!</f>
        <v>#REF!</v>
      </c>
      <c r="BH20" s="114" t="e">
        <f>AX20*#REF!</f>
        <v>#REF!</v>
      </c>
      <c r="BI20" s="63" t="e">
        <f t="shared" si="13"/>
        <v>#REF!</v>
      </c>
      <c r="BJ20" s="124" t="e">
        <f>#REF!</f>
        <v>#REF!</v>
      </c>
      <c r="BK20" s="26" t="e">
        <f>#REF!</f>
        <v>#REF!</v>
      </c>
      <c r="BL20" s="135" t="e">
        <f t="shared" si="14"/>
        <v>#REF!</v>
      </c>
      <c r="BM20" s="110" t="e">
        <f t="shared" si="15"/>
        <v>#REF!</v>
      </c>
      <c r="BN20" s="74"/>
      <c r="BO20" s="106" t="e">
        <f t="shared" si="18"/>
        <v>#REF!</v>
      </c>
      <c r="BP20" s="10">
        <v>120</v>
      </c>
      <c r="BQ20" s="61">
        <f t="shared" si="16"/>
        <v>14400</v>
      </c>
    </row>
    <row r="21" spans="1:69" ht="60" customHeight="1" x14ac:dyDescent="0.35">
      <c r="A21" s="573">
        <v>18</v>
      </c>
      <c r="B21" s="55"/>
      <c r="C21" s="31"/>
      <c r="D21" s="8" t="s">
        <v>271</v>
      </c>
      <c r="E21" s="26" t="s">
        <v>272</v>
      </c>
      <c r="F21" s="180" t="s">
        <v>295</v>
      </c>
      <c r="G21" s="8" t="e">
        <f>#REF!</f>
        <v>#REF!</v>
      </c>
      <c r="H21" s="203"/>
      <c r="I21" s="383" t="s">
        <v>296</v>
      </c>
      <c r="J21" s="205">
        <v>1</v>
      </c>
      <c r="K21" s="205"/>
      <c r="L21" s="205">
        <v>1</v>
      </c>
      <c r="M21" s="205"/>
      <c r="N21" s="208"/>
      <c r="O21" s="178" t="s">
        <v>252</v>
      </c>
      <c r="P21" s="20" t="s">
        <v>109</v>
      </c>
      <c r="Q21" s="140" t="s">
        <v>274</v>
      </c>
      <c r="R21" s="15">
        <v>5</v>
      </c>
      <c r="S21" s="188">
        <v>1</v>
      </c>
      <c r="T21" s="188">
        <v>1</v>
      </c>
      <c r="U21" s="188">
        <v>1</v>
      </c>
      <c r="V21" s="188">
        <v>1</v>
      </c>
      <c r="W21" s="188"/>
      <c r="X21" s="188"/>
      <c r="Y21" s="188"/>
      <c r="Z21" s="188"/>
      <c r="AA21" s="188">
        <v>1</v>
      </c>
      <c r="AB21" s="251" t="s">
        <v>275</v>
      </c>
      <c r="AC21" s="251" t="s">
        <v>275</v>
      </c>
      <c r="AD21" s="251" t="s">
        <v>275</v>
      </c>
      <c r="AE21" s="251" t="s">
        <v>275</v>
      </c>
      <c r="AF21" s="251" t="s">
        <v>275</v>
      </c>
      <c r="AG21" s="251" t="s">
        <v>274</v>
      </c>
      <c r="AH21" s="251" t="s">
        <v>275</v>
      </c>
      <c r="AI21" s="256" t="s">
        <v>275</v>
      </c>
      <c r="AJ21" s="72"/>
      <c r="AK21" s="67">
        <f t="shared" si="17"/>
        <v>1</v>
      </c>
      <c r="AL21" s="156">
        <f t="shared" si="1"/>
        <v>0</v>
      </c>
      <c r="AM21" s="153"/>
      <c r="AN21" s="153"/>
      <c r="AO21" s="153"/>
      <c r="AP21" s="153"/>
      <c r="AQ21" s="153"/>
      <c r="AR21" s="153"/>
      <c r="AS21" s="153"/>
      <c r="AT21" s="153"/>
      <c r="AU21" s="113" t="e">
        <f>AL21*#REF!</f>
        <v>#REF!</v>
      </c>
      <c r="AV21" s="114" t="e">
        <f>AL21*#REF!</f>
        <v>#REF!</v>
      </c>
      <c r="AW21" s="63" t="e">
        <f t="shared" si="12"/>
        <v>#REF!</v>
      </c>
      <c r="AX21" s="166">
        <f t="shared" si="3"/>
        <v>1</v>
      </c>
      <c r="AY21" s="153"/>
      <c r="AZ21" s="154">
        <v>1</v>
      </c>
      <c r="BA21" s="153"/>
      <c r="BB21" s="153"/>
      <c r="BC21" s="153"/>
      <c r="BD21" s="153"/>
      <c r="BE21" s="153"/>
      <c r="BF21" s="153"/>
      <c r="BG21" s="115" t="e">
        <f>AX21*#REF!</f>
        <v>#REF!</v>
      </c>
      <c r="BH21" s="114" t="e">
        <f>AX21*#REF!</f>
        <v>#REF!</v>
      </c>
      <c r="BI21" s="63" t="e">
        <f t="shared" si="13"/>
        <v>#REF!</v>
      </c>
      <c r="BJ21" s="124" t="e">
        <f>#REF!</f>
        <v>#REF!</v>
      </c>
      <c r="BK21" s="26" t="e">
        <f>#REF!</f>
        <v>#REF!</v>
      </c>
      <c r="BL21" s="135" t="e">
        <f t="shared" si="14"/>
        <v>#REF!</v>
      </c>
      <c r="BM21" s="110" t="e">
        <f t="shared" si="15"/>
        <v>#REF!</v>
      </c>
      <c r="BN21" s="74"/>
      <c r="BO21" s="106" t="e">
        <f t="shared" si="18"/>
        <v>#REF!</v>
      </c>
      <c r="BP21" s="10">
        <v>120</v>
      </c>
      <c r="BQ21" s="61">
        <f t="shared" si="16"/>
        <v>14400</v>
      </c>
    </row>
    <row r="22" spans="1:69" ht="60" customHeight="1" x14ac:dyDescent="0.35">
      <c r="A22" s="573">
        <v>19</v>
      </c>
      <c r="B22" s="55"/>
      <c r="C22" s="31"/>
      <c r="D22" s="8" t="s">
        <v>271</v>
      </c>
      <c r="E22" s="26" t="s">
        <v>272</v>
      </c>
      <c r="F22" s="180" t="s">
        <v>297</v>
      </c>
      <c r="G22" s="8" t="e">
        <f>#REF!</f>
        <v>#REF!</v>
      </c>
      <c r="H22" s="177"/>
      <c r="I22" s="383" t="s">
        <v>298</v>
      </c>
      <c r="J22" s="205"/>
      <c r="K22" s="205"/>
      <c r="L22" s="205">
        <v>1</v>
      </c>
      <c r="M22" s="205"/>
      <c r="N22" s="208"/>
      <c r="O22" s="178" t="s">
        <v>252</v>
      </c>
      <c r="P22" s="20" t="s">
        <v>109</v>
      </c>
      <c r="Q22" s="140" t="s">
        <v>274</v>
      </c>
      <c r="R22" s="15">
        <v>5</v>
      </c>
      <c r="S22" s="188">
        <v>1</v>
      </c>
      <c r="T22" s="188">
        <v>1</v>
      </c>
      <c r="U22" s="188"/>
      <c r="V22" s="188">
        <v>1</v>
      </c>
      <c r="W22" s="188"/>
      <c r="X22" s="188"/>
      <c r="Y22" s="188">
        <v>1</v>
      </c>
      <c r="Z22" s="188"/>
      <c r="AA22" s="188">
        <v>1</v>
      </c>
      <c r="AB22" s="251" t="s">
        <v>275</v>
      </c>
      <c r="AC22" s="251" t="s">
        <v>275</v>
      </c>
      <c r="AD22" s="251" t="s">
        <v>275</v>
      </c>
      <c r="AE22" s="251" t="s">
        <v>275</v>
      </c>
      <c r="AF22" s="251" t="s">
        <v>275</v>
      </c>
      <c r="AG22" s="251" t="s">
        <v>274</v>
      </c>
      <c r="AH22" s="251" t="s">
        <v>275</v>
      </c>
      <c r="AI22" s="256" t="s">
        <v>275</v>
      </c>
      <c r="AJ22" s="72"/>
      <c r="AK22" s="67">
        <f t="shared" si="17"/>
        <v>1</v>
      </c>
      <c r="AL22" s="156">
        <f t="shared" si="1"/>
        <v>1</v>
      </c>
      <c r="AM22" s="154">
        <v>1</v>
      </c>
      <c r="AN22" s="153"/>
      <c r="AO22" s="153"/>
      <c r="AP22" s="153"/>
      <c r="AQ22" s="153"/>
      <c r="AR22" s="153"/>
      <c r="AS22" s="153"/>
      <c r="AT22" s="153"/>
      <c r="AU22" s="113" t="e">
        <f>AL22*#REF!</f>
        <v>#REF!</v>
      </c>
      <c r="AV22" s="114" t="e">
        <f>AL22*#REF!</f>
        <v>#REF!</v>
      </c>
      <c r="AW22" s="63" t="e">
        <f t="shared" si="12"/>
        <v>#REF!</v>
      </c>
      <c r="AX22" s="166">
        <f t="shared" si="3"/>
        <v>0</v>
      </c>
      <c r="AY22" s="153"/>
      <c r="AZ22" s="153"/>
      <c r="BA22" s="153"/>
      <c r="BB22" s="153"/>
      <c r="BC22" s="153"/>
      <c r="BD22" s="153"/>
      <c r="BE22" s="153"/>
      <c r="BF22" s="153"/>
      <c r="BG22" s="115" t="e">
        <f>AX22*#REF!</f>
        <v>#REF!</v>
      </c>
      <c r="BH22" s="114" t="e">
        <f>AX22*#REF!</f>
        <v>#REF!</v>
      </c>
      <c r="BI22" s="63" t="e">
        <f t="shared" si="13"/>
        <v>#REF!</v>
      </c>
      <c r="BJ22" s="124" t="e">
        <f>#REF!</f>
        <v>#REF!</v>
      </c>
      <c r="BK22" s="26" t="e">
        <f>#REF!</f>
        <v>#REF!</v>
      </c>
      <c r="BL22" s="135" t="e">
        <f t="shared" si="14"/>
        <v>#REF!</v>
      </c>
      <c r="BM22" s="110" t="e">
        <f t="shared" si="15"/>
        <v>#REF!</v>
      </c>
      <c r="BN22" s="74"/>
      <c r="BO22" s="106" t="e">
        <f t="shared" si="18"/>
        <v>#REF!</v>
      </c>
      <c r="BP22" s="10">
        <v>120</v>
      </c>
      <c r="BQ22" s="61">
        <f t="shared" si="16"/>
        <v>14400</v>
      </c>
    </row>
    <row r="23" spans="1:69" ht="60" customHeight="1" x14ac:dyDescent="0.35">
      <c r="A23" s="573">
        <v>20</v>
      </c>
      <c r="B23" s="55"/>
      <c r="C23" s="31"/>
      <c r="D23" s="8" t="s">
        <v>271</v>
      </c>
      <c r="E23" s="26" t="s">
        <v>272</v>
      </c>
      <c r="F23" s="180" t="s">
        <v>299</v>
      </c>
      <c r="G23" s="8" t="e">
        <f>#REF!</f>
        <v>#REF!</v>
      </c>
      <c r="H23" s="177"/>
      <c r="I23" s="383" t="s">
        <v>300</v>
      </c>
      <c r="J23" s="205">
        <v>1</v>
      </c>
      <c r="K23" s="205">
        <v>1</v>
      </c>
      <c r="L23" s="205"/>
      <c r="M23" s="205"/>
      <c r="N23" s="208"/>
      <c r="O23" s="219"/>
      <c r="P23" s="10" t="s">
        <v>109</v>
      </c>
      <c r="Q23" s="140" t="s">
        <v>274</v>
      </c>
      <c r="R23" s="16">
        <v>5</v>
      </c>
      <c r="S23" s="188">
        <v>1</v>
      </c>
      <c r="T23" s="188">
        <v>1</v>
      </c>
      <c r="U23" s="188">
        <v>1</v>
      </c>
      <c r="V23" s="188"/>
      <c r="W23" s="188"/>
      <c r="X23" s="188"/>
      <c r="Y23" s="188"/>
      <c r="Z23" s="188"/>
      <c r="AA23" s="188">
        <v>1</v>
      </c>
      <c r="AB23" s="35"/>
      <c r="AC23" s="35"/>
      <c r="AD23" s="35"/>
      <c r="AE23" s="35"/>
      <c r="AF23" s="35"/>
      <c r="AG23" s="35"/>
      <c r="AH23" s="35"/>
      <c r="AI23" s="253"/>
      <c r="AJ23" s="72"/>
      <c r="AK23" s="67">
        <f t="shared" si="17"/>
        <v>1</v>
      </c>
      <c r="AL23" s="156">
        <f t="shared" si="1"/>
        <v>1</v>
      </c>
      <c r="AM23" s="574"/>
      <c r="AN23" s="153"/>
      <c r="AO23" s="154">
        <v>1</v>
      </c>
      <c r="AP23" s="153"/>
      <c r="AQ23" s="153"/>
      <c r="AR23" s="153"/>
      <c r="AS23" s="153"/>
      <c r="AT23" s="153"/>
      <c r="AU23" s="113" t="e">
        <f>AL23*#REF!</f>
        <v>#REF!</v>
      </c>
      <c r="AV23" s="114" t="e">
        <f>AL23*#REF!</f>
        <v>#REF!</v>
      </c>
      <c r="AW23" s="63" t="e">
        <f t="shared" si="12"/>
        <v>#REF!</v>
      </c>
      <c r="AX23" s="166">
        <f t="shared" si="3"/>
        <v>0</v>
      </c>
      <c r="AY23" s="153"/>
      <c r="AZ23" s="153"/>
      <c r="BA23" s="153"/>
      <c r="BB23" s="153"/>
      <c r="BC23" s="153"/>
      <c r="BD23" s="153"/>
      <c r="BE23" s="153"/>
      <c r="BF23" s="153"/>
      <c r="BG23" s="115" t="e">
        <f>AX23*#REF!</f>
        <v>#REF!</v>
      </c>
      <c r="BH23" s="114" t="e">
        <f>AX23*#REF!</f>
        <v>#REF!</v>
      </c>
      <c r="BI23" s="63" t="e">
        <f t="shared" si="13"/>
        <v>#REF!</v>
      </c>
      <c r="BJ23" s="124" t="e">
        <f>#REF!</f>
        <v>#REF!</v>
      </c>
      <c r="BK23" s="26" t="e">
        <f>#REF!</f>
        <v>#REF!</v>
      </c>
      <c r="BL23" s="135" t="e">
        <f t="shared" si="14"/>
        <v>#REF!</v>
      </c>
      <c r="BM23" s="110" t="e">
        <f t="shared" si="15"/>
        <v>#REF!</v>
      </c>
      <c r="BN23" s="74"/>
      <c r="BO23" s="106" t="e">
        <f t="shared" si="18"/>
        <v>#REF!</v>
      </c>
      <c r="BP23" s="10">
        <v>120</v>
      </c>
      <c r="BQ23" s="61">
        <f t="shared" si="16"/>
        <v>14400</v>
      </c>
    </row>
    <row r="24" spans="1:69" ht="60" customHeight="1" x14ac:dyDescent="0.35">
      <c r="A24" s="573">
        <v>21</v>
      </c>
      <c r="B24" s="55"/>
      <c r="C24" s="31"/>
      <c r="D24" s="8" t="s">
        <v>271</v>
      </c>
      <c r="E24" s="26" t="s">
        <v>272</v>
      </c>
      <c r="F24" s="26" t="s">
        <v>301</v>
      </c>
      <c r="G24" s="8" t="e">
        <f>#REF!</f>
        <v>#REF!</v>
      </c>
      <c r="H24" s="177"/>
      <c r="I24" s="383" t="s">
        <v>367</v>
      </c>
      <c r="J24" s="205"/>
      <c r="K24" s="205"/>
      <c r="L24" s="205"/>
      <c r="M24" s="205">
        <v>1</v>
      </c>
      <c r="N24" s="208"/>
      <c r="O24" s="219"/>
      <c r="P24" s="10" t="s">
        <v>109</v>
      </c>
      <c r="Q24" s="140" t="s">
        <v>274</v>
      </c>
      <c r="R24" s="16">
        <v>6</v>
      </c>
      <c r="S24" s="188">
        <v>1</v>
      </c>
      <c r="T24" s="188">
        <v>1</v>
      </c>
      <c r="U24" s="188"/>
      <c r="V24" s="188">
        <v>1</v>
      </c>
      <c r="W24" s="188"/>
      <c r="X24" s="188"/>
      <c r="Y24" s="188"/>
      <c r="Z24" s="188"/>
      <c r="AA24" s="188">
        <v>1</v>
      </c>
      <c r="AB24" s="251" t="s">
        <v>275</v>
      </c>
      <c r="AC24" s="251" t="s">
        <v>275</v>
      </c>
      <c r="AD24" s="251" t="s">
        <v>275</v>
      </c>
      <c r="AE24" s="251" t="s">
        <v>275</v>
      </c>
      <c r="AF24" s="251" t="s">
        <v>275</v>
      </c>
      <c r="AG24" s="251" t="s">
        <v>275</v>
      </c>
      <c r="AH24" s="251" t="s">
        <v>275</v>
      </c>
      <c r="AI24" s="256" t="s">
        <v>275</v>
      </c>
      <c r="AJ24" s="72"/>
      <c r="AK24" s="67">
        <f t="shared" si="17"/>
        <v>4</v>
      </c>
      <c r="AL24" s="156">
        <f t="shared" si="1"/>
        <v>2</v>
      </c>
      <c r="AM24" s="153"/>
      <c r="AN24" s="153"/>
      <c r="AO24" s="154">
        <v>1</v>
      </c>
      <c r="AP24" s="153"/>
      <c r="AQ24" s="153"/>
      <c r="AR24" s="153"/>
      <c r="AS24" s="154">
        <v>1</v>
      </c>
      <c r="AT24" s="153"/>
      <c r="AU24" s="113" t="e">
        <f>AL24*#REF!</f>
        <v>#REF!</v>
      </c>
      <c r="AV24" s="114" t="e">
        <f>AL24*#REF!</f>
        <v>#REF!</v>
      </c>
      <c r="AW24" s="63" t="e">
        <f t="shared" ref="AW24" si="19">AV24*120</f>
        <v>#REF!</v>
      </c>
      <c r="AX24" s="166">
        <f>AY24+AZ24+BA24+BB24+BC24+BD24+BE24+BF24</f>
        <v>2</v>
      </c>
      <c r="AY24" s="153"/>
      <c r="AZ24" s="153"/>
      <c r="BA24" s="154">
        <v>1</v>
      </c>
      <c r="BB24" s="153"/>
      <c r="BC24" s="153"/>
      <c r="BD24" s="153"/>
      <c r="BE24" s="154">
        <v>1</v>
      </c>
      <c r="BF24" s="153"/>
      <c r="BG24" s="115" t="e">
        <f>AX24*#REF!</f>
        <v>#REF!</v>
      </c>
      <c r="BH24" s="114" t="e">
        <f>AX24*#REF!</f>
        <v>#REF!</v>
      </c>
      <c r="BI24" s="63" t="e">
        <f t="shared" ref="BI24" si="20">BH24*120</f>
        <v>#REF!</v>
      </c>
      <c r="BJ24" s="124" t="e">
        <f>#REF!</f>
        <v>#REF!</v>
      </c>
      <c r="BK24" s="26" t="e">
        <f>#REF!</f>
        <v>#REF!</v>
      </c>
      <c r="BL24" s="135" t="e">
        <f t="shared" ref="BL24" si="21">BJ24+BK24+AV24+BH24</f>
        <v>#REF!</v>
      </c>
      <c r="BM24" s="110" t="e">
        <f t="shared" ref="BM24" si="22">BL24*120</f>
        <v>#REF!</v>
      </c>
      <c r="BN24" s="74"/>
      <c r="BO24" s="106" t="e">
        <f>BL24*0.1</f>
        <v>#REF!</v>
      </c>
      <c r="BP24" s="10">
        <v>120</v>
      </c>
      <c r="BQ24" s="61">
        <f t="shared" ref="BQ24" si="23">(BN24+BP24)*120</f>
        <v>14400</v>
      </c>
    </row>
    <row r="25" spans="1:69" ht="60" customHeight="1" x14ac:dyDescent="0.35">
      <c r="A25" s="573">
        <v>22</v>
      </c>
      <c r="B25" s="55"/>
      <c r="C25" s="31"/>
      <c r="D25" s="8" t="s">
        <v>271</v>
      </c>
      <c r="E25" s="26" t="s">
        <v>272</v>
      </c>
      <c r="F25" s="6" t="s">
        <v>302</v>
      </c>
      <c r="G25" s="8" t="e">
        <f>#REF!</f>
        <v>#REF!</v>
      </c>
      <c r="H25" s="177"/>
      <c r="I25" s="383" t="s">
        <v>303</v>
      </c>
      <c r="J25" s="205"/>
      <c r="K25" s="205"/>
      <c r="L25" s="205"/>
      <c r="M25" s="205">
        <v>1</v>
      </c>
      <c r="N25" s="208"/>
      <c r="O25" s="220"/>
      <c r="P25" s="20" t="s">
        <v>109</v>
      </c>
      <c r="Q25" s="140" t="s">
        <v>274</v>
      </c>
      <c r="R25" s="15">
        <v>5</v>
      </c>
      <c r="S25" s="188">
        <v>1</v>
      </c>
      <c r="T25" s="188">
        <v>1</v>
      </c>
      <c r="U25" s="188">
        <v>1</v>
      </c>
      <c r="V25" s="188"/>
      <c r="W25" s="188"/>
      <c r="X25" s="188"/>
      <c r="Y25" s="188">
        <v>1</v>
      </c>
      <c r="Z25" s="188"/>
      <c r="AA25" s="188">
        <v>1</v>
      </c>
      <c r="AB25" s="35"/>
      <c r="AC25" s="35"/>
      <c r="AD25" s="35"/>
      <c r="AE25" s="35"/>
      <c r="AF25" s="35"/>
      <c r="AG25" s="35"/>
      <c r="AH25" s="35"/>
      <c r="AI25" s="253"/>
      <c r="AJ25" s="72"/>
      <c r="AK25" s="67">
        <f t="shared" si="17"/>
        <v>4</v>
      </c>
      <c r="AL25" s="156">
        <f t="shared" si="1"/>
        <v>2</v>
      </c>
      <c r="AM25" s="574"/>
      <c r="AN25" s="153"/>
      <c r="AO25" s="153"/>
      <c r="AP25" s="154">
        <v>1</v>
      </c>
      <c r="AQ25" s="153"/>
      <c r="AR25" s="153"/>
      <c r="AS25" s="153"/>
      <c r="AT25" s="154">
        <v>1</v>
      </c>
      <c r="AU25" s="113" t="e">
        <f>AL25*#REF!</f>
        <v>#REF!</v>
      </c>
      <c r="AV25" s="114" t="e">
        <f>AL25*#REF!</f>
        <v>#REF!</v>
      </c>
      <c r="AW25" s="63" t="e">
        <f t="shared" si="12"/>
        <v>#REF!</v>
      </c>
      <c r="AX25" s="166">
        <f t="shared" si="3"/>
        <v>2</v>
      </c>
      <c r="AY25" s="574"/>
      <c r="AZ25" s="153"/>
      <c r="BA25" s="153"/>
      <c r="BB25" s="154">
        <v>1</v>
      </c>
      <c r="BC25" s="153"/>
      <c r="BD25" s="153"/>
      <c r="BE25" s="153"/>
      <c r="BF25" s="154">
        <v>1</v>
      </c>
      <c r="BG25" s="115" t="e">
        <f>AX25*#REF!</f>
        <v>#REF!</v>
      </c>
      <c r="BH25" s="114" t="e">
        <f>AX25*#REF!</f>
        <v>#REF!</v>
      </c>
      <c r="BI25" s="63" t="e">
        <f t="shared" si="13"/>
        <v>#REF!</v>
      </c>
      <c r="BJ25" s="124" t="e">
        <f>#REF!</f>
        <v>#REF!</v>
      </c>
      <c r="BK25" s="26" t="e">
        <f>#REF!</f>
        <v>#REF!</v>
      </c>
      <c r="BL25" s="135" t="e">
        <f t="shared" si="14"/>
        <v>#REF!</v>
      </c>
      <c r="BM25" s="110" t="e">
        <f t="shared" si="15"/>
        <v>#REF!</v>
      </c>
      <c r="BN25" s="74"/>
      <c r="BO25" s="106" t="e">
        <f>BL25*0.05</f>
        <v>#REF!</v>
      </c>
      <c r="BP25" s="10">
        <v>120</v>
      </c>
      <c r="BQ25" s="61">
        <f t="shared" si="16"/>
        <v>14400</v>
      </c>
    </row>
    <row r="26" spans="1:69" s="38" customFormat="1" ht="60" customHeight="1" x14ac:dyDescent="0.35">
      <c r="A26" s="573">
        <v>23</v>
      </c>
      <c r="B26" s="194"/>
      <c r="C26" s="195"/>
      <c r="D26" s="8" t="s">
        <v>271</v>
      </c>
      <c r="E26" s="26" t="s">
        <v>272</v>
      </c>
      <c r="F26" s="414" t="s">
        <v>304</v>
      </c>
      <c r="G26" s="8" t="e">
        <f>#REF!</f>
        <v>#REF!</v>
      </c>
      <c r="H26" s="177"/>
      <c r="I26" s="385" t="s">
        <v>305</v>
      </c>
      <c r="J26" s="205"/>
      <c r="K26" s="205"/>
      <c r="L26" s="205">
        <v>1</v>
      </c>
      <c r="M26" s="205">
        <v>1</v>
      </c>
      <c r="N26" s="208"/>
      <c r="O26" s="221" t="s">
        <v>252</v>
      </c>
      <c r="P26" s="196"/>
      <c r="Q26" s="140" t="s">
        <v>274</v>
      </c>
      <c r="R26" s="197">
        <v>5</v>
      </c>
      <c r="S26" s="188">
        <v>1</v>
      </c>
      <c r="T26" s="188">
        <v>1</v>
      </c>
      <c r="U26" s="188">
        <v>1</v>
      </c>
      <c r="V26" s="188">
        <v>1</v>
      </c>
      <c r="W26" s="188"/>
      <c r="X26" s="188"/>
      <c r="Y26" s="188"/>
      <c r="Z26" s="188"/>
      <c r="AA26" s="188">
        <v>1</v>
      </c>
      <c r="AB26" s="35"/>
      <c r="AC26" s="35"/>
      <c r="AD26" s="35"/>
      <c r="AE26" s="35"/>
      <c r="AF26" s="35"/>
      <c r="AG26" s="35"/>
      <c r="AH26" s="35"/>
      <c r="AI26" s="253"/>
      <c r="AJ26" s="198"/>
      <c r="AK26" s="58">
        <f t="shared" si="17"/>
        <v>1</v>
      </c>
      <c r="AL26" s="148">
        <f t="shared" si="1"/>
        <v>0</v>
      </c>
      <c r="AM26" s="153"/>
      <c r="AN26" s="153"/>
      <c r="AO26" s="153"/>
      <c r="AP26" s="153"/>
      <c r="AQ26" s="153"/>
      <c r="AR26" s="153"/>
      <c r="AS26" s="153"/>
      <c r="AT26" s="153"/>
      <c r="AU26" s="113" t="e">
        <f>AL26*#REF!</f>
        <v>#REF!</v>
      </c>
      <c r="AV26" s="114" t="e">
        <f>AL26*#REF!</f>
        <v>#REF!</v>
      </c>
      <c r="AW26" s="63" t="e">
        <f t="shared" si="12"/>
        <v>#REF!</v>
      </c>
      <c r="AX26" s="165">
        <f t="shared" si="3"/>
        <v>1</v>
      </c>
      <c r="AY26" s="574"/>
      <c r="AZ26" s="574"/>
      <c r="BA26" s="153"/>
      <c r="BB26" s="153"/>
      <c r="BC26" s="153"/>
      <c r="BD26" s="200">
        <v>1</v>
      </c>
      <c r="BE26" s="153"/>
      <c r="BF26" s="153"/>
      <c r="BG26" s="113" t="e">
        <f>AX26*#REF!</f>
        <v>#REF!</v>
      </c>
      <c r="BH26" s="114" t="e">
        <f>AX26*#REF!</f>
        <v>#REF!</v>
      </c>
      <c r="BI26" s="63" t="e">
        <f t="shared" si="13"/>
        <v>#REF!</v>
      </c>
      <c r="BJ26" s="124" t="e">
        <f>#REF!</f>
        <v>#REF!</v>
      </c>
      <c r="BK26" s="26" t="e">
        <f>#REF!</f>
        <v>#REF!</v>
      </c>
      <c r="BL26" s="135" t="e">
        <f t="shared" si="14"/>
        <v>#REF!</v>
      </c>
      <c r="BM26" s="110" t="e">
        <f t="shared" si="15"/>
        <v>#REF!</v>
      </c>
      <c r="BN26" s="74"/>
      <c r="BO26" s="106" t="e">
        <f>BL26*0.2</f>
        <v>#REF!</v>
      </c>
      <c r="BP26" s="10">
        <v>120</v>
      </c>
      <c r="BQ26" s="61">
        <f t="shared" si="16"/>
        <v>14400</v>
      </c>
    </row>
    <row r="27" spans="1:69" ht="60" customHeight="1" x14ac:dyDescent="0.35">
      <c r="A27" s="573">
        <v>24</v>
      </c>
      <c r="B27" s="55" t="s">
        <v>306</v>
      </c>
      <c r="C27" s="189" t="s">
        <v>270</v>
      </c>
      <c r="D27" s="40" t="s">
        <v>307</v>
      </c>
      <c r="E27" s="172" t="s">
        <v>258</v>
      </c>
      <c r="F27" s="6" t="s">
        <v>308</v>
      </c>
      <c r="G27" s="8" t="e">
        <f>#REF!</f>
        <v>#REF!</v>
      </c>
      <c r="H27" s="178" t="s">
        <v>259</v>
      </c>
      <c r="I27" s="385" t="s">
        <v>309</v>
      </c>
      <c r="J27" s="205">
        <v>1</v>
      </c>
      <c r="K27" s="205"/>
      <c r="L27" s="205"/>
      <c r="M27" s="205"/>
      <c r="N27" s="208"/>
      <c r="O27" s="222"/>
      <c r="P27" s="33" t="s">
        <v>109</v>
      </c>
      <c r="Q27" s="143" t="s">
        <v>274</v>
      </c>
      <c r="R27" s="46">
        <v>5</v>
      </c>
      <c r="S27" s="188">
        <v>1</v>
      </c>
      <c r="T27" s="188">
        <v>1</v>
      </c>
      <c r="U27" s="188">
        <v>1</v>
      </c>
      <c r="V27" s="188"/>
      <c r="W27" s="188"/>
      <c r="X27" s="188"/>
      <c r="Y27" s="188"/>
      <c r="Z27" s="188"/>
      <c r="AA27" s="188">
        <v>1</v>
      </c>
      <c r="AB27" s="259" t="s">
        <v>310</v>
      </c>
      <c r="AC27" s="259" t="s">
        <v>310</v>
      </c>
      <c r="AD27" s="259" t="s">
        <v>310</v>
      </c>
      <c r="AE27" s="259" t="s">
        <v>310</v>
      </c>
      <c r="AF27" s="259" t="s">
        <v>310</v>
      </c>
      <c r="AG27" s="259" t="s">
        <v>310</v>
      </c>
      <c r="AH27" s="25" t="s">
        <v>275</v>
      </c>
      <c r="AI27" s="252" t="s">
        <v>275</v>
      </c>
      <c r="AJ27" s="72"/>
      <c r="AK27" s="59">
        <f t="shared" si="17"/>
        <v>4</v>
      </c>
      <c r="AL27" s="159">
        <f t="shared" si="1"/>
        <v>2</v>
      </c>
      <c r="AM27" s="153"/>
      <c r="AN27" s="153"/>
      <c r="AO27" s="154">
        <v>1</v>
      </c>
      <c r="AP27" s="153"/>
      <c r="AQ27" s="153"/>
      <c r="AR27" s="153"/>
      <c r="AS27" s="154">
        <v>1</v>
      </c>
      <c r="AT27" s="153"/>
      <c r="AU27" s="118" t="e">
        <f>AL27*#REF!</f>
        <v>#REF!</v>
      </c>
      <c r="AV27" s="119" t="e">
        <f>AL27*#REF!</f>
        <v>#REF!</v>
      </c>
      <c r="AW27" s="79" t="e">
        <f t="shared" si="12"/>
        <v>#REF!</v>
      </c>
      <c r="AX27" s="168">
        <f t="shared" si="3"/>
        <v>2</v>
      </c>
      <c r="AY27" s="153"/>
      <c r="AZ27" s="153"/>
      <c r="BA27" s="154">
        <v>1</v>
      </c>
      <c r="BB27" s="153"/>
      <c r="BC27" s="153"/>
      <c r="BD27" s="153"/>
      <c r="BE27" s="154">
        <v>1</v>
      </c>
      <c r="BF27" s="153"/>
      <c r="BG27" s="120" t="e">
        <f>AX27*#REF!</f>
        <v>#REF!</v>
      </c>
      <c r="BH27" s="119" t="e">
        <f>AX27*#REF!</f>
        <v>#REF!</v>
      </c>
      <c r="BI27" s="79" t="e">
        <f t="shared" si="13"/>
        <v>#REF!</v>
      </c>
      <c r="BJ27" s="127" t="e">
        <f>#REF!</f>
        <v>#REF!</v>
      </c>
      <c r="BK27" s="48" t="e">
        <f>#REF!</f>
        <v>#REF!</v>
      </c>
      <c r="BL27" s="190" t="e">
        <f t="shared" si="14"/>
        <v>#REF!</v>
      </c>
      <c r="BM27" s="191" t="e">
        <f t="shared" si="15"/>
        <v>#REF!</v>
      </c>
      <c r="BN27" s="74"/>
      <c r="BO27" s="192" t="e">
        <f>BL27*0.05</f>
        <v>#REF!</v>
      </c>
      <c r="BP27" s="10">
        <v>120</v>
      </c>
      <c r="BQ27" s="193">
        <f t="shared" si="16"/>
        <v>14400</v>
      </c>
    </row>
    <row r="28" spans="1:69" ht="60" customHeight="1" x14ac:dyDescent="0.35">
      <c r="A28" s="573">
        <v>25</v>
      </c>
      <c r="B28" s="55"/>
      <c r="C28" s="31"/>
      <c r="D28" s="40" t="s">
        <v>307</v>
      </c>
      <c r="E28" s="26" t="s">
        <v>258</v>
      </c>
      <c r="F28" s="180" t="s">
        <v>311</v>
      </c>
      <c r="G28" s="8" t="e">
        <f>#REF!</f>
        <v>#REF!</v>
      </c>
      <c r="H28" s="178" t="s">
        <v>259</v>
      </c>
      <c r="I28" s="385" t="s">
        <v>312</v>
      </c>
      <c r="J28" s="205"/>
      <c r="K28" s="205"/>
      <c r="L28" s="205"/>
      <c r="M28" s="205">
        <v>1</v>
      </c>
      <c r="N28" s="208"/>
      <c r="O28" s="220"/>
      <c r="P28" s="20" t="s">
        <v>109</v>
      </c>
      <c r="Q28" s="140" t="s">
        <v>274</v>
      </c>
      <c r="R28" s="15">
        <v>5</v>
      </c>
      <c r="S28" s="188">
        <v>1</v>
      </c>
      <c r="T28" s="188">
        <v>1</v>
      </c>
      <c r="U28" s="188">
        <v>1</v>
      </c>
      <c r="V28" s="188"/>
      <c r="W28" s="188"/>
      <c r="X28" s="188"/>
      <c r="Y28" s="188"/>
      <c r="Z28" s="188"/>
      <c r="AA28" s="188">
        <v>1</v>
      </c>
      <c r="AB28" s="259" t="s">
        <v>310</v>
      </c>
      <c r="AC28" s="259" t="s">
        <v>310</v>
      </c>
      <c r="AD28" s="259" t="s">
        <v>310</v>
      </c>
      <c r="AE28" s="259" t="s">
        <v>310</v>
      </c>
      <c r="AF28" s="259" t="s">
        <v>310</v>
      </c>
      <c r="AG28" s="259" t="s">
        <v>310</v>
      </c>
      <c r="AH28" s="25" t="s">
        <v>275</v>
      </c>
      <c r="AI28" s="252" t="s">
        <v>275</v>
      </c>
      <c r="AJ28" s="72"/>
      <c r="AK28" s="67">
        <f t="shared" si="17"/>
        <v>4</v>
      </c>
      <c r="AL28" s="156">
        <f t="shared" si="1"/>
        <v>2</v>
      </c>
      <c r="AM28" s="154">
        <v>1</v>
      </c>
      <c r="AN28" s="153"/>
      <c r="AO28" s="153"/>
      <c r="AP28" s="153"/>
      <c r="AQ28" s="154">
        <v>1</v>
      </c>
      <c r="AR28" s="153"/>
      <c r="AS28" s="153"/>
      <c r="AT28" s="153"/>
      <c r="AU28" s="113" t="e">
        <f>AL28*#REF!</f>
        <v>#REF!</v>
      </c>
      <c r="AV28" s="114" t="e">
        <f>AL28*#REF!</f>
        <v>#REF!</v>
      </c>
      <c r="AW28" s="63" t="e">
        <f t="shared" si="12"/>
        <v>#REF!</v>
      </c>
      <c r="AX28" s="166">
        <f t="shared" si="3"/>
        <v>2</v>
      </c>
      <c r="AY28" s="154">
        <v>1</v>
      </c>
      <c r="AZ28" s="153"/>
      <c r="BA28" s="153"/>
      <c r="BB28" s="153"/>
      <c r="BC28" s="154">
        <v>1</v>
      </c>
      <c r="BD28" s="153"/>
      <c r="BE28" s="153"/>
      <c r="BF28" s="153"/>
      <c r="BG28" s="115" t="e">
        <f>AX28*#REF!</f>
        <v>#REF!</v>
      </c>
      <c r="BH28" s="114" t="e">
        <f>AX28*#REF!</f>
        <v>#REF!</v>
      </c>
      <c r="BI28" s="63" t="e">
        <f t="shared" si="13"/>
        <v>#REF!</v>
      </c>
      <c r="BJ28" s="124" t="e">
        <f>#REF!</f>
        <v>#REF!</v>
      </c>
      <c r="BK28" s="26" t="e">
        <f>#REF!</f>
        <v>#REF!</v>
      </c>
      <c r="BL28" s="135" t="e">
        <f t="shared" si="14"/>
        <v>#REF!</v>
      </c>
      <c r="BM28" s="110" t="e">
        <f t="shared" si="15"/>
        <v>#REF!</v>
      </c>
      <c r="BN28" s="74"/>
      <c r="BO28" s="106" t="e">
        <f>BL28*0.05</f>
        <v>#REF!</v>
      </c>
      <c r="BP28" s="10">
        <v>120</v>
      </c>
      <c r="BQ28" s="61">
        <f t="shared" si="16"/>
        <v>14400</v>
      </c>
    </row>
    <row r="29" spans="1:69" ht="60" customHeight="1" x14ac:dyDescent="0.35">
      <c r="A29" s="573">
        <v>26</v>
      </c>
      <c r="B29" s="55"/>
      <c r="C29" s="31"/>
      <c r="D29" s="40" t="s">
        <v>307</v>
      </c>
      <c r="E29" s="26" t="s">
        <v>258</v>
      </c>
      <c r="F29" s="180" t="s">
        <v>313</v>
      </c>
      <c r="G29" s="8" t="e">
        <f>#REF!</f>
        <v>#REF!</v>
      </c>
      <c r="H29" s="45"/>
      <c r="I29" s="385" t="s">
        <v>314</v>
      </c>
      <c r="J29" s="205">
        <v>1</v>
      </c>
      <c r="K29" s="205"/>
      <c r="L29" s="205"/>
      <c r="M29" s="205"/>
      <c r="N29" s="208"/>
      <c r="O29" s="220"/>
      <c r="P29" s="20" t="s">
        <v>109</v>
      </c>
      <c r="Q29" s="140" t="s">
        <v>274</v>
      </c>
      <c r="R29" s="15">
        <v>5</v>
      </c>
      <c r="S29" s="188">
        <v>1</v>
      </c>
      <c r="T29" s="188">
        <v>1</v>
      </c>
      <c r="U29" s="188">
        <v>1</v>
      </c>
      <c r="V29" s="188"/>
      <c r="W29" s="188">
        <v>1</v>
      </c>
      <c r="X29" s="188"/>
      <c r="Y29" s="188"/>
      <c r="Z29" s="188"/>
      <c r="AA29" s="188">
        <v>1</v>
      </c>
      <c r="AB29" s="259" t="s">
        <v>310</v>
      </c>
      <c r="AC29" s="259" t="s">
        <v>310</v>
      </c>
      <c r="AD29" s="259" t="s">
        <v>310</v>
      </c>
      <c r="AE29" s="259" t="s">
        <v>310</v>
      </c>
      <c r="AF29" s="259" t="s">
        <v>310</v>
      </c>
      <c r="AG29" s="259" t="s">
        <v>310</v>
      </c>
      <c r="AH29" s="25" t="s">
        <v>275</v>
      </c>
      <c r="AI29" s="252" t="s">
        <v>275</v>
      </c>
      <c r="AJ29" s="72"/>
      <c r="AK29" s="67">
        <f t="shared" si="17"/>
        <v>2</v>
      </c>
      <c r="AL29" s="156">
        <f t="shared" si="1"/>
        <v>0</v>
      </c>
      <c r="AM29" s="153"/>
      <c r="AN29" s="153"/>
      <c r="AO29" s="153"/>
      <c r="AP29" s="153"/>
      <c r="AQ29" s="153"/>
      <c r="AR29" s="153"/>
      <c r="AS29" s="153"/>
      <c r="AT29" s="153"/>
      <c r="AU29" s="113" t="e">
        <f>AL29*#REF!</f>
        <v>#REF!</v>
      </c>
      <c r="AV29" s="114" t="e">
        <f>AL29*#REF!</f>
        <v>#REF!</v>
      </c>
      <c r="AW29" s="63" t="e">
        <f t="shared" si="12"/>
        <v>#REF!</v>
      </c>
      <c r="AX29" s="166">
        <f t="shared" si="3"/>
        <v>2</v>
      </c>
      <c r="AY29" s="153"/>
      <c r="AZ29" s="153"/>
      <c r="BA29" s="153"/>
      <c r="BB29" s="154">
        <v>1</v>
      </c>
      <c r="BC29" s="153"/>
      <c r="BD29" s="153"/>
      <c r="BE29" s="153"/>
      <c r="BF29" s="154">
        <v>1</v>
      </c>
      <c r="BG29" s="115" t="e">
        <f>AX29*#REF!</f>
        <v>#REF!</v>
      </c>
      <c r="BH29" s="114" t="e">
        <f>AX29*#REF!</f>
        <v>#REF!</v>
      </c>
      <c r="BI29" s="63" t="e">
        <f t="shared" si="13"/>
        <v>#REF!</v>
      </c>
      <c r="BJ29" s="124" t="e">
        <f>#REF!</f>
        <v>#REF!</v>
      </c>
      <c r="BK29" s="26" t="e">
        <f>#REF!</f>
        <v>#REF!</v>
      </c>
      <c r="BL29" s="135" t="e">
        <f t="shared" si="14"/>
        <v>#REF!</v>
      </c>
      <c r="BM29" s="110" t="e">
        <f t="shared" si="15"/>
        <v>#REF!</v>
      </c>
      <c r="BN29" s="74"/>
      <c r="BO29" s="106" t="e">
        <f>BL29*0.1</f>
        <v>#REF!</v>
      </c>
      <c r="BP29" s="10">
        <v>120</v>
      </c>
      <c r="BQ29" s="61">
        <f t="shared" si="16"/>
        <v>14400</v>
      </c>
    </row>
    <row r="30" spans="1:69" ht="60" customHeight="1" x14ac:dyDescent="0.35">
      <c r="A30" s="573">
        <v>28</v>
      </c>
      <c r="B30" s="55"/>
      <c r="C30" s="31"/>
      <c r="D30" s="40" t="s">
        <v>307</v>
      </c>
      <c r="E30" s="42" t="s">
        <v>258</v>
      </c>
      <c r="F30" s="180" t="s">
        <v>315</v>
      </c>
      <c r="G30" s="8" t="e">
        <f>#REF!</f>
        <v>#REF!</v>
      </c>
      <c r="H30" s="45"/>
      <c r="I30" s="385" t="s">
        <v>316</v>
      </c>
      <c r="J30" s="205">
        <v>1</v>
      </c>
      <c r="K30" s="205">
        <v>1</v>
      </c>
      <c r="L30" s="205">
        <v>1</v>
      </c>
      <c r="M30" s="205">
        <v>1</v>
      </c>
      <c r="N30" s="208"/>
      <c r="O30" s="220"/>
      <c r="P30" s="20" t="s">
        <v>109</v>
      </c>
      <c r="Q30" s="144" t="s">
        <v>111</v>
      </c>
      <c r="R30" s="15">
        <v>5</v>
      </c>
      <c r="S30" s="188">
        <v>1</v>
      </c>
      <c r="T30" s="188">
        <v>1</v>
      </c>
      <c r="U30" s="188">
        <v>1</v>
      </c>
      <c r="V30" s="188"/>
      <c r="W30" s="188"/>
      <c r="X30" s="188"/>
      <c r="Y30" s="188"/>
      <c r="Z30" s="188"/>
      <c r="AA30" s="188"/>
      <c r="AB30" s="35"/>
      <c r="AC30" s="35"/>
      <c r="AD30" s="35"/>
      <c r="AE30" s="35"/>
      <c r="AF30" s="35"/>
      <c r="AG30" s="35"/>
      <c r="AH30" s="35"/>
      <c r="AI30" s="253"/>
      <c r="AJ30" s="72"/>
      <c r="AK30" s="67">
        <f>AL30+AX30</f>
        <v>1</v>
      </c>
      <c r="AL30" s="156">
        <f>AM30+AN30+AO30+AP30+AQ30+AR30+AS30+AT30</f>
        <v>0</v>
      </c>
      <c r="AM30" s="153"/>
      <c r="AN30" s="153"/>
      <c r="AO30" s="153"/>
      <c r="AP30" s="153"/>
      <c r="AQ30" s="153"/>
      <c r="AR30" s="153"/>
      <c r="AS30" s="153"/>
      <c r="AT30" s="153"/>
      <c r="AU30" s="113" t="e">
        <f>AL30*#REF!</f>
        <v>#REF!</v>
      </c>
      <c r="AV30" s="114" t="e">
        <f>AL30*#REF!</f>
        <v>#REF!</v>
      </c>
      <c r="AW30" s="63" t="e">
        <f>AV30*120</f>
        <v>#REF!</v>
      </c>
      <c r="AX30" s="166">
        <f>AY30+AZ30+BA30+BB30+BC30+BD30+BE30+BF30</f>
        <v>1</v>
      </c>
      <c r="AY30" s="318"/>
      <c r="AZ30" s="153"/>
      <c r="BA30" s="153"/>
      <c r="BB30" s="153"/>
      <c r="BC30" s="154">
        <v>1</v>
      </c>
      <c r="BD30" s="153"/>
      <c r="BE30" s="153"/>
      <c r="BF30" s="153"/>
      <c r="BG30" s="115" t="e">
        <f>AX30*#REF!</f>
        <v>#REF!</v>
      </c>
      <c r="BH30" s="114" t="e">
        <f>AX30*#REF!</f>
        <v>#REF!</v>
      </c>
      <c r="BI30" s="63" t="e">
        <f>BH30*120</f>
        <v>#REF!</v>
      </c>
      <c r="BJ30" s="124" t="e">
        <f>#REF!</f>
        <v>#REF!</v>
      </c>
      <c r="BK30" s="26" t="e">
        <f>#REF!</f>
        <v>#REF!</v>
      </c>
      <c r="BL30" s="135" t="e">
        <f>BJ30+BK30+AV30+BH30</f>
        <v>#REF!</v>
      </c>
      <c r="BM30" s="110" t="e">
        <f>BL30*120</f>
        <v>#REF!</v>
      </c>
      <c r="BN30" s="74"/>
      <c r="BO30" s="106" t="e">
        <f>BL30*0.2</f>
        <v>#REF!</v>
      </c>
      <c r="BP30" s="10">
        <v>120</v>
      </c>
      <c r="BQ30" s="61">
        <f>(BN30+BP30)*120</f>
        <v>14400</v>
      </c>
    </row>
    <row r="31" spans="1:69" ht="60" customHeight="1" x14ac:dyDescent="0.35">
      <c r="A31" s="573">
        <v>28</v>
      </c>
      <c r="B31" s="55"/>
      <c r="C31" s="31"/>
      <c r="D31" s="40" t="s">
        <v>307</v>
      </c>
      <c r="E31" s="42" t="s">
        <v>258</v>
      </c>
      <c r="F31" s="180" t="s">
        <v>317</v>
      </c>
      <c r="G31" s="8" t="e">
        <f>#REF!</f>
        <v>#REF!</v>
      </c>
      <c r="H31" s="45"/>
      <c r="I31" s="385" t="s">
        <v>318</v>
      </c>
      <c r="J31" s="205">
        <v>1</v>
      </c>
      <c r="K31" s="205">
        <v>1</v>
      </c>
      <c r="L31" s="205">
        <v>1</v>
      </c>
      <c r="M31" s="205">
        <v>1</v>
      </c>
      <c r="N31" s="208"/>
      <c r="O31" s="220"/>
      <c r="P31" s="20" t="s">
        <v>109</v>
      </c>
      <c r="Q31" s="144" t="s">
        <v>111</v>
      </c>
      <c r="R31" s="15">
        <v>5</v>
      </c>
      <c r="S31" s="188">
        <v>1</v>
      </c>
      <c r="T31" s="188">
        <v>1</v>
      </c>
      <c r="U31" s="188">
        <v>1</v>
      </c>
      <c r="V31" s="188"/>
      <c r="W31" s="188"/>
      <c r="X31" s="188"/>
      <c r="Y31" s="188"/>
      <c r="Z31" s="188"/>
      <c r="AA31" s="188"/>
      <c r="AB31" s="35"/>
      <c r="AC31" s="35"/>
      <c r="AD31" s="35"/>
      <c r="AE31" s="35"/>
      <c r="AF31" s="35"/>
      <c r="AG31" s="35"/>
      <c r="AH31" s="35"/>
      <c r="AI31" s="253"/>
      <c r="AJ31" s="72"/>
      <c r="AK31" s="67">
        <f>AL31+AX31</f>
        <v>1</v>
      </c>
      <c r="AL31" s="156">
        <f>AM31+AN31+AO31+AP31+AQ31+AR31+AS31+AT31</f>
        <v>0</v>
      </c>
      <c r="AM31" s="153"/>
      <c r="AN31" s="153"/>
      <c r="AO31" s="153"/>
      <c r="AP31" s="153"/>
      <c r="AQ31" s="153"/>
      <c r="AR31" s="153"/>
      <c r="AS31" s="153"/>
      <c r="AT31" s="153"/>
      <c r="AU31" s="113" t="e">
        <f>AL31*#REF!</f>
        <v>#REF!</v>
      </c>
      <c r="AV31" s="114" t="e">
        <f>AL31*#REF!</f>
        <v>#REF!</v>
      </c>
      <c r="AW31" s="63" t="e">
        <f>AV31*120</f>
        <v>#REF!</v>
      </c>
      <c r="AX31" s="166">
        <f>AY31+AZ31+BA31+BB31+BC31+BD31+BE31+BF31</f>
        <v>1</v>
      </c>
      <c r="AY31" s="154">
        <v>1</v>
      </c>
      <c r="AZ31" s="153"/>
      <c r="BA31" s="153"/>
      <c r="BB31" s="153"/>
      <c r="BC31" s="153"/>
      <c r="BD31" s="153"/>
      <c r="BE31" s="153"/>
      <c r="BF31" s="153"/>
      <c r="BG31" s="115" t="e">
        <f>AX31*#REF!</f>
        <v>#REF!</v>
      </c>
      <c r="BH31" s="114" t="e">
        <f>AX31*#REF!</f>
        <v>#REF!</v>
      </c>
      <c r="BI31" s="63" t="e">
        <f>BH31*120</f>
        <v>#REF!</v>
      </c>
      <c r="BJ31" s="124" t="e">
        <f>#REF!</f>
        <v>#REF!</v>
      </c>
      <c r="BK31" s="26" t="e">
        <f>#REF!</f>
        <v>#REF!</v>
      </c>
      <c r="BL31" s="135" t="e">
        <f>BJ31+BK31+AV31+BH31</f>
        <v>#REF!</v>
      </c>
      <c r="BM31" s="110" t="e">
        <f>BL31*120</f>
        <v>#REF!</v>
      </c>
      <c r="BN31" s="74"/>
      <c r="BO31" s="106" t="e">
        <f>BL31*0.2</f>
        <v>#REF!</v>
      </c>
      <c r="BP31" s="10">
        <v>120</v>
      </c>
      <c r="BQ31" s="61">
        <f>(BN31+BP31)*120</f>
        <v>14400</v>
      </c>
    </row>
    <row r="32" spans="1:69" ht="60" customHeight="1" x14ac:dyDescent="0.35">
      <c r="A32" s="573">
        <v>27</v>
      </c>
      <c r="B32" s="55"/>
      <c r="C32" s="31"/>
      <c r="D32" s="40" t="s">
        <v>307</v>
      </c>
      <c r="E32" s="26" t="s">
        <v>258</v>
      </c>
      <c r="F32" s="180" t="s">
        <v>319</v>
      </c>
      <c r="G32" s="8" t="e">
        <f>#REF!</f>
        <v>#REF!</v>
      </c>
      <c r="H32" s="45"/>
      <c r="I32" s="385" t="s">
        <v>320</v>
      </c>
      <c r="J32" s="205"/>
      <c r="K32" s="205"/>
      <c r="L32" s="205"/>
      <c r="M32" s="205">
        <v>1</v>
      </c>
      <c r="N32" s="208"/>
      <c r="O32" s="220"/>
      <c r="P32" s="20" t="s">
        <v>109</v>
      </c>
      <c r="Q32" s="144" t="s">
        <v>111</v>
      </c>
      <c r="R32" s="15">
        <v>5</v>
      </c>
      <c r="S32" s="188">
        <v>1</v>
      </c>
      <c r="T32" s="188">
        <v>1</v>
      </c>
      <c r="U32" s="188">
        <v>1</v>
      </c>
      <c r="V32" s="188">
        <v>1</v>
      </c>
      <c r="W32" s="188"/>
      <c r="X32" s="188"/>
      <c r="Y32" s="188"/>
      <c r="Z32" s="188"/>
      <c r="AA32" s="188"/>
      <c r="AB32" s="35"/>
      <c r="AC32" s="35"/>
      <c r="AD32" s="35"/>
      <c r="AE32" s="35"/>
      <c r="AF32" s="35"/>
      <c r="AG32" s="35"/>
      <c r="AH32" s="35"/>
      <c r="AI32" s="253"/>
      <c r="AJ32" s="72"/>
      <c r="AK32" s="67">
        <f t="shared" si="17"/>
        <v>2</v>
      </c>
      <c r="AL32" s="156">
        <f t="shared" si="1"/>
        <v>2</v>
      </c>
      <c r="AM32" s="153"/>
      <c r="AN32" s="153"/>
      <c r="AO32" s="153"/>
      <c r="AP32" s="154">
        <v>1</v>
      </c>
      <c r="AQ32" s="153"/>
      <c r="AR32" s="153"/>
      <c r="AS32" s="153"/>
      <c r="AT32" s="154">
        <v>1</v>
      </c>
      <c r="AU32" s="113" t="e">
        <f>AL32*#REF!</f>
        <v>#REF!</v>
      </c>
      <c r="AV32" s="114" t="e">
        <f>AL32*#REF!</f>
        <v>#REF!</v>
      </c>
      <c r="AW32" s="63" t="e">
        <f t="shared" si="12"/>
        <v>#REF!</v>
      </c>
      <c r="AX32" s="166">
        <f t="shared" si="3"/>
        <v>0</v>
      </c>
      <c r="AY32" s="153"/>
      <c r="AZ32" s="153"/>
      <c r="BA32" s="153"/>
      <c r="BB32" s="153"/>
      <c r="BC32" s="153"/>
      <c r="BD32" s="153"/>
      <c r="BE32" s="153"/>
      <c r="BF32" s="153"/>
      <c r="BG32" s="115" t="e">
        <f>AX32*#REF!</f>
        <v>#REF!</v>
      </c>
      <c r="BH32" s="114" t="e">
        <f>AX32*#REF!</f>
        <v>#REF!</v>
      </c>
      <c r="BI32" s="63" t="e">
        <f t="shared" si="13"/>
        <v>#REF!</v>
      </c>
      <c r="BJ32" s="124" t="e">
        <f>#REF!</f>
        <v>#REF!</v>
      </c>
      <c r="BK32" s="26" t="e">
        <f>#REF!</f>
        <v>#REF!</v>
      </c>
      <c r="BL32" s="135" t="e">
        <f t="shared" si="14"/>
        <v>#REF!</v>
      </c>
      <c r="BM32" s="110" t="e">
        <f t="shared" si="15"/>
        <v>#REF!</v>
      </c>
      <c r="BN32" s="74"/>
      <c r="BO32" s="106" t="e">
        <f>BL32*0.1</f>
        <v>#REF!</v>
      </c>
      <c r="BP32" s="10">
        <v>120</v>
      </c>
      <c r="BQ32" s="61">
        <f t="shared" si="16"/>
        <v>14400</v>
      </c>
    </row>
    <row r="33" spans="1:69" ht="60" customHeight="1" x14ac:dyDescent="0.35">
      <c r="A33" s="573">
        <v>29</v>
      </c>
      <c r="B33" s="55"/>
      <c r="C33" s="37"/>
      <c r="D33" s="41" t="s">
        <v>321</v>
      </c>
      <c r="E33" s="26" t="s">
        <v>322</v>
      </c>
      <c r="F33" s="8" t="s">
        <v>323</v>
      </c>
      <c r="G33" s="8" t="e">
        <f>#REF!</f>
        <v>#REF!</v>
      </c>
      <c r="H33" s="45"/>
      <c r="I33" s="385" t="s">
        <v>324</v>
      </c>
      <c r="J33" s="205">
        <v>1</v>
      </c>
      <c r="K33" s="205">
        <v>1</v>
      </c>
      <c r="L33" s="205"/>
      <c r="M33" s="205"/>
      <c r="N33" s="208"/>
      <c r="O33" s="220"/>
      <c r="P33" s="10" t="s">
        <v>109</v>
      </c>
      <c r="Q33" s="140" t="s">
        <v>274</v>
      </c>
      <c r="R33" s="16">
        <v>5</v>
      </c>
      <c r="S33" s="188"/>
      <c r="T33" s="188"/>
      <c r="U33" s="188">
        <v>1</v>
      </c>
      <c r="V33" s="188">
        <v>1</v>
      </c>
      <c r="W33" s="188">
        <v>1</v>
      </c>
      <c r="X33" s="188"/>
      <c r="Y33" s="188"/>
      <c r="Z33" s="188"/>
      <c r="AA33" s="188">
        <v>1</v>
      </c>
      <c r="AB33" s="259" t="s">
        <v>310</v>
      </c>
      <c r="AC33" s="259" t="s">
        <v>310</v>
      </c>
      <c r="AD33" s="259" t="s">
        <v>310</v>
      </c>
      <c r="AE33" s="259" t="s">
        <v>310</v>
      </c>
      <c r="AF33" s="259" t="s">
        <v>310</v>
      </c>
      <c r="AG33" s="259" t="s">
        <v>310</v>
      </c>
      <c r="AH33" s="25" t="s">
        <v>275</v>
      </c>
      <c r="AI33" s="252" t="s">
        <v>275</v>
      </c>
      <c r="AJ33" s="72"/>
      <c r="AK33" s="67">
        <f t="shared" si="17"/>
        <v>1</v>
      </c>
      <c r="AL33" s="156">
        <f t="shared" si="1"/>
        <v>0</v>
      </c>
      <c r="AM33" s="153"/>
      <c r="AN33" s="153"/>
      <c r="AO33" s="153"/>
      <c r="AP33" s="153"/>
      <c r="AQ33" s="153"/>
      <c r="AR33" s="153"/>
      <c r="AS33" s="153"/>
      <c r="AT33" s="153"/>
      <c r="AU33" s="113" t="e">
        <f>AL33*#REF!</f>
        <v>#REF!</v>
      </c>
      <c r="AV33" s="114" t="e">
        <f>AL33*#REF!</f>
        <v>#REF!</v>
      </c>
      <c r="AW33" s="63" t="e">
        <f t="shared" si="12"/>
        <v>#REF!</v>
      </c>
      <c r="AX33" s="166">
        <f t="shared" si="3"/>
        <v>1</v>
      </c>
      <c r="AY33" s="153"/>
      <c r="AZ33" s="153"/>
      <c r="BA33" s="154">
        <v>1</v>
      </c>
      <c r="BB33" s="153"/>
      <c r="BC33" s="153"/>
      <c r="BD33" s="153"/>
      <c r="BE33" s="153"/>
      <c r="BF33" s="153"/>
      <c r="BG33" s="115" t="e">
        <f>AX33*#REF!</f>
        <v>#REF!</v>
      </c>
      <c r="BH33" s="114" t="e">
        <f>AX33*#REF!</f>
        <v>#REF!</v>
      </c>
      <c r="BI33" s="63" t="e">
        <f t="shared" si="13"/>
        <v>#REF!</v>
      </c>
      <c r="BJ33" s="124" t="e">
        <f>#REF!</f>
        <v>#REF!</v>
      </c>
      <c r="BK33" s="26" t="e">
        <f>#REF!</f>
        <v>#REF!</v>
      </c>
      <c r="BL33" s="135" t="e">
        <f t="shared" si="14"/>
        <v>#REF!</v>
      </c>
      <c r="BM33" s="110" t="e">
        <f t="shared" si="15"/>
        <v>#REF!</v>
      </c>
      <c r="BN33" s="74"/>
      <c r="BO33" s="106" t="e">
        <f t="shared" ref="BO33:BO41" si="24">BL33*0.2</f>
        <v>#REF!</v>
      </c>
      <c r="BP33" s="10">
        <v>120</v>
      </c>
      <c r="BQ33" s="61">
        <f t="shared" si="16"/>
        <v>14400</v>
      </c>
    </row>
    <row r="34" spans="1:69" ht="60" customHeight="1" x14ac:dyDescent="0.35">
      <c r="A34" s="573">
        <v>30</v>
      </c>
      <c r="B34" s="55"/>
      <c r="C34" s="37"/>
      <c r="D34" s="41" t="s">
        <v>321</v>
      </c>
      <c r="E34" s="26" t="s">
        <v>322</v>
      </c>
      <c r="F34" s="8" t="s">
        <v>325</v>
      </c>
      <c r="G34" s="8" t="e">
        <f>#REF!</f>
        <v>#REF!</v>
      </c>
      <c r="H34" s="179"/>
      <c r="I34" s="385" t="s">
        <v>326</v>
      </c>
      <c r="J34" s="205"/>
      <c r="K34" s="205">
        <v>1</v>
      </c>
      <c r="L34" s="205"/>
      <c r="M34" s="205"/>
      <c r="N34" s="208">
        <v>1</v>
      </c>
      <c r="O34" s="220"/>
      <c r="P34" s="10" t="s">
        <v>109</v>
      </c>
      <c r="Q34" s="140" t="s">
        <v>274</v>
      </c>
      <c r="R34" s="16">
        <v>5</v>
      </c>
      <c r="S34" s="188"/>
      <c r="T34" s="188"/>
      <c r="U34" s="188">
        <v>1</v>
      </c>
      <c r="V34" s="188">
        <v>1</v>
      </c>
      <c r="W34" s="188"/>
      <c r="X34" s="188"/>
      <c r="Y34" s="188">
        <v>1</v>
      </c>
      <c r="Z34" s="188"/>
      <c r="AA34" s="188">
        <v>1</v>
      </c>
      <c r="AB34" s="10" t="s">
        <v>275</v>
      </c>
      <c r="AC34" s="10" t="s">
        <v>275</v>
      </c>
      <c r="AD34" s="10" t="s">
        <v>275</v>
      </c>
      <c r="AE34" s="10" t="s">
        <v>275</v>
      </c>
      <c r="AF34" s="10" t="s">
        <v>275</v>
      </c>
      <c r="AG34" s="10" t="s">
        <v>275</v>
      </c>
      <c r="AH34" s="35"/>
      <c r="AI34" s="253"/>
      <c r="AJ34" s="72"/>
      <c r="AK34" s="67">
        <f t="shared" si="17"/>
        <v>1</v>
      </c>
      <c r="AL34" s="156">
        <f t="shared" si="1"/>
        <v>1</v>
      </c>
      <c r="AM34" s="153"/>
      <c r="AN34" s="153"/>
      <c r="AO34" s="153"/>
      <c r="AP34" s="153"/>
      <c r="AQ34" s="153"/>
      <c r="AR34" s="154">
        <v>1</v>
      </c>
      <c r="AS34" s="153"/>
      <c r="AT34" s="153"/>
      <c r="AU34" s="113" t="e">
        <f>AL34*#REF!</f>
        <v>#REF!</v>
      </c>
      <c r="AV34" s="114" t="e">
        <f>AL34*#REF!</f>
        <v>#REF!</v>
      </c>
      <c r="AW34" s="63" t="e">
        <f t="shared" si="12"/>
        <v>#REF!</v>
      </c>
      <c r="AX34" s="166">
        <f t="shared" si="3"/>
        <v>0</v>
      </c>
      <c r="AY34" s="153"/>
      <c r="AZ34" s="153"/>
      <c r="BA34" s="153"/>
      <c r="BB34" s="153"/>
      <c r="BC34" s="153"/>
      <c r="BD34" s="153"/>
      <c r="BE34" s="153"/>
      <c r="BF34" s="153"/>
      <c r="BG34" s="115" t="e">
        <f>AX34*#REF!</f>
        <v>#REF!</v>
      </c>
      <c r="BH34" s="114" t="e">
        <f>AX34*#REF!</f>
        <v>#REF!</v>
      </c>
      <c r="BI34" s="63" t="e">
        <f t="shared" si="13"/>
        <v>#REF!</v>
      </c>
      <c r="BJ34" s="124" t="e">
        <f>#REF!</f>
        <v>#REF!</v>
      </c>
      <c r="BK34" s="26" t="e">
        <f>#REF!</f>
        <v>#REF!</v>
      </c>
      <c r="BL34" s="135" t="e">
        <f t="shared" si="14"/>
        <v>#REF!</v>
      </c>
      <c r="BM34" s="110" t="e">
        <f t="shared" si="15"/>
        <v>#REF!</v>
      </c>
      <c r="BN34" s="74"/>
      <c r="BO34" s="106" t="e">
        <f t="shared" si="24"/>
        <v>#REF!</v>
      </c>
      <c r="BP34" s="10">
        <v>120</v>
      </c>
      <c r="BQ34" s="61">
        <f t="shared" si="16"/>
        <v>14400</v>
      </c>
    </row>
    <row r="35" spans="1:69" ht="60" customHeight="1" x14ac:dyDescent="0.35">
      <c r="A35" s="573">
        <v>31</v>
      </c>
      <c r="B35" s="55"/>
      <c r="C35" s="37"/>
      <c r="D35" s="41" t="s">
        <v>321</v>
      </c>
      <c r="E35" s="26" t="s">
        <v>322</v>
      </c>
      <c r="F35" s="8" t="s">
        <v>327</v>
      </c>
      <c r="G35" s="8" t="e">
        <f>#REF!</f>
        <v>#REF!</v>
      </c>
      <c r="H35" s="175" t="s">
        <v>325</v>
      </c>
      <c r="I35" s="385" t="s">
        <v>328</v>
      </c>
      <c r="J35" s="205"/>
      <c r="K35" s="205"/>
      <c r="L35" s="205"/>
      <c r="M35" s="205"/>
      <c r="N35" s="208">
        <v>1</v>
      </c>
      <c r="O35" s="220"/>
      <c r="P35" s="10" t="s">
        <v>109</v>
      </c>
      <c r="Q35" s="140" t="s">
        <v>274</v>
      </c>
      <c r="R35" s="16">
        <v>5</v>
      </c>
      <c r="S35" s="240"/>
      <c r="T35" s="240"/>
      <c r="U35" s="240"/>
      <c r="V35" s="240">
        <v>1</v>
      </c>
      <c r="W35" s="240">
        <v>1</v>
      </c>
      <c r="X35" s="240"/>
      <c r="Y35" s="240">
        <v>1</v>
      </c>
      <c r="Z35" s="240"/>
      <c r="AA35" s="240">
        <v>1</v>
      </c>
      <c r="AB35" s="10" t="s">
        <v>275</v>
      </c>
      <c r="AC35" s="10" t="s">
        <v>275</v>
      </c>
      <c r="AD35" s="10" t="s">
        <v>275</v>
      </c>
      <c r="AE35" s="10" t="s">
        <v>275</v>
      </c>
      <c r="AF35" s="10" t="s">
        <v>275</v>
      </c>
      <c r="AG35" s="10" t="s">
        <v>275</v>
      </c>
      <c r="AH35" s="35"/>
      <c r="AI35" s="253"/>
      <c r="AJ35" s="72"/>
      <c r="AK35" s="67">
        <f t="shared" si="17"/>
        <v>1</v>
      </c>
      <c r="AL35" s="156">
        <f t="shared" si="1"/>
        <v>0</v>
      </c>
      <c r="AM35" s="153"/>
      <c r="AN35" s="153"/>
      <c r="AO35" s="153"/>
      <c r="AP35" s="153"/>
      <c r="AQ35" s="153"/>
      <c r="AR35" s="153"/>
      <c r="AS35" s="153"/>
      <c r="AT35" s="153"/>
      <c r="AU35" s="113" t="e">
        <f>AL35*#REF!</f>
        <v>#REF!</v>
      </c>
      <c r="AV35" s="114" t="e">
        <f>AL35*#REF!</f>
        <v>#REF!</v>
      </c>
      <c r="AW35" s="63" t="e">
        <f t="shared" si="12"/>
        <v>#REF!</v>
      </c>
      <c r="AX35" s="166">
        <f t="shared" si="3"/>
        <v>1</v>
      </c>
      <c r="AY35" s="153"/>
      <c r="AZ35" s="574"/>
      <c r="BA35" s="153"/>
      <c r="BB35" s="153"/>
      <c r="BC35" s="153"/>
      <c r="BD35" s="154">
        <v>1</v>
      </c>
      <c r="BE35" s="153"/>
      <c r="BF35" s="153"/>
      <c r="BG35" s="115" t="e">
        <f>AX35*#REF!</f>
        <v>#REF!</v>
      </c>
      <c r="BH35" s="114" t="e">
        <f>AX35*#REF!</f>
        <v>#REF!</v>
      </c>
      <c r="BI35" s="63" t="e">
        <f t="shared" si="13"/>
        <v>#REF!</v>
      </c>
      <c r="BJ35" s="124" t="e">
        <f>#REF!</f>
        <v>#REF!</v>
      </c>
      <c r="BK35" s="26" t="e">
        <f>#REF!</f>
        <v>#REF!</v>
      </c>
      <c r="BL35" s="135" t="e">
        <f t="shared" si="14"/>
        <v>#REF!</v>
      </c>
      <c r="BM35" s="110" t="e">
        <f t="shared" si="15"/>
        <v>#REF!</v>
      </c>
      <c r="BN35" s="74"/>
      <c r="BO35" s="106" t="e">
        <f t="shared" si="24"/>
        <v>#REF!</v>
      </c>
      <c r="BP35" s="10">
        <v>120</v>
      </c>
      <c r="BQ35" s="61">
        <f t="shared" si="16"/>
        <v>14400</v>
      </c>
    </row>
    <row r="36" spans="1:69" ht="60" customHeight="1" x14ac:dyDescent="0.35">
      <c r="A36" s="573">
        <v>32</v>
      </c>
      <c r="B36" s="55"/>
      <c r="C36" s="37"/>
      <c r="D36" s="41" t="s">
        <v>321</v>
      </c>
      <c r="E36" s="26" t="s">
        <v>322</v>
      </c>
      <c r="F36" s="8" t="s">
        <v>329</v>
      </c>
      <c r="G36" s="8" t="e">
        <f>#REF!</f>
        <v>#REF!</v>
      </c>
      <c r="H36" s="179"/>
      <c r="I36" s="385" t="s">
        <v>330</v>
      </c>
      <c r="J36" s="205"/>
      <c r="K36" s="205"/>
      <c r="L36" s="205"/>
      <c r="M36" s="205"/>
      <c r="N36" s="208">
        <v>1</v>
      </c>
      <c r="O36" s="220"/>
      <c r="P36" s="10" t="s">
        <v>109</v>
      </c>
      <c r="Q36" s="140" t="s">
        <v>274</v>
      </c>
      <c r="R36" s="16">
        <v>5</v>
      </c>
      <c r="S36" s="240"/>
      <c r="T36" s="240"/>
      <c r="U36" s="240"/>
      <c r="V36" s="240">
        <v>1</v>
      </c>
      <c r="W36" s="240">
        <v>1</v>
      </c>
      <c r="X36" s="240">
        <v>1</v>
      </c>
      <c r="Y36" s="240"/>
      <c r="Z36" s="240"/>
      <c r="AA36" s="240">
        <v>1</v>
      </c>
      <c r="AB36" s="10" t="s">
        <v>275</v>
      </c>
      <c r="AC36" s="10" t="s">
        <v>275</v>
      </c>
      <c r="AD36" s="10" t="s">
        <v>275</v>
      </c>
      <c r="AE36" s="10" t="s">
        <v>275</v>
      </c>
      <c r="AF36" s="10" t="s">
        <v>275</v>
      </c>
      <c r="AG36" s="10" t="s">
        <v>275</v>
      </c>
      <c r="AH36" s="35"/>
      <c r="AI36" s="253"/>
      <c r="AJ36" s="72"/>
      <c r="AK36" s="67">
        <f t="shared" si="17"/>
        <v>1</v>
      </c>
      <c r="AL36" s="156">
        <f t="shared" si="1"/>
        <v>1</v>
      </c>
      <c r="AM36" s="153"/>
      <c r="AN36" s="153"/>
      <c r="AO36" s="153"/>
      <c r="AP36" s="153"/>
      <c r="AQ36" s="154">
        <v>1</v>
      </c>
      <c r="AR36" s="153"/>
      <c r="AS36" s="153"/>
      <c r="AT36" s="153"/>
      <c r="AU36" s="113" t="e">
        <f>AL36*#REF!</f>
        <v>#REF!</v>
      </c>
      <c r="AV36" s="114" t="e">
        <f>AL36*#REF!</f>
        <v>#REF!</v>
      </c>
      <c r="AW36" s="63" t="e">
        <f t="shared" si="12"/>
        <v>#REF!</v>
      </c>
      <c r="AX36" s="166">
        <f t="shared" si="3"/>
        <v>0</v>
      </c>
      <c r="AY36" s="153"/>
      <c r="BA36" s="153"/>
      <c r="BB36" s="153"/>
      <c r="BC36" s="153"/>
      <c r="BD36" s="153"/>
      <c r="BE36" s="153"/>
      <c r="BF36" s="153"/>
      <c r="BG36" s="115" t="e">
        <f>AX36*#REF!</f>
        <v>#REF!</v>
      </c>
      <c r="BH36" s="114" t="e">
        <f>AX36*#REF!</f>
        <v>#REF!</v>
      </c>
      <c r="BI36" s="63" t="e">
        <f t="shared" si="13"/>
        <v>#REF!</v>
      </c>
      <c r="BJ36" s="124" t="e">
        <f>#REF!</f>
        <v>#REF!</v>
      </c>
      <c r="BK36" s="26" t="e">
        <f>#REF!</f>
        <v>#REF!</v>
      </c>
      <c r="BL36" s="135" t="e">
        <f t="shared" si="14"/>
        <v>#REF!</v>
      </c>
      <c r="BM36" s="110" t="e">
        <f t="shared" si="15"/>
        <v>#REF!</v>
      </c>
      <c r="BN36" s="74"/>
      <c r="BO36" s="106" t="e">
        <f t="shared" si="24"/>
        <v>#REF!</v>
      </c>
      <c r="BP36" s="10">
        <v>120</v>
      </c>
      <c r="BQ36" s="61">
        <f t="shared" si="16"/>
        <v>14400</v>
      </c>
    </row>
    <row r="37" spans="1:69" ht="60" customHeight="1" x14ac:dyDescent="0.35">
      <c r="A37" s="573" t="s">
        <v>173</v>
      </c>
      <c r="B37" s="55"/>
      <c r="C37" s="37"/>
      <c r="D37" s="41" t="s">
        <v>321</v>
      </c>
      <c r="E37" s="26" t="s">
        <v>322</v>
      </c>
      <c r="F37" s="8" t="s">
        <v>331</v>
      </c>
      <c r="G37" s="8" t="e">
        <f>#REF!</f>
        <v>#REF!</v>
      </c>
      <c r="H37" s="175" t="s">
        <v>329</v>
      </c>
      <c r="I37" s="385" t="s">
        <v>332</v>
      </c>
      <c r="J37" s="205"/>
      <c r="K37" s="205"/>
      <c r="L37" s="205"/>
      <c r="M37" s="205"/>
      <c r="N37" s="208">
        <v>1</v>
      </c>
      <c r="O37" s="220"/>
      <c r="P37" s="10" t="s">
        <v>109</v>
      </c>
      <c r="Q37" s="140" t="s">
        <v>274</v>
      </c>
      <c r="R37" s="16">
        <v>5</v>
      </c>
      <c r="S37" s="240"/>
      <c r="T37" s="240"/>
      <c r="U37" s="240"/>
      <c r="V37" s="240">
        <v>1</v>
      </c>
      <c r="W37" s="240">
        <v>1</v>
      </c>
      <c r="X37" s="240">
        <v>1</v>
      </c>
      <c r="Y37" s="240"/>
      <c r="Z37" s="240"/>
      <c r="AA37" s="240">
        <v>1</v>
      </c>
      <c r="AB37" s="10" t="s">
        <v>275</v>
      </c>
      <c r="AC37" s="10" t="s">
        <v>275</v>
      </c>
      <c r="AD37" s="10" t="s">
        <v>275</v>
      </c>
      <c r="AE37" s="10" t="s">
        <v>275</v>
      </c>
      <c r="AF37" s="10" t="s">
        <v>275</v>
      </c>
      <c r="AG37" s="10" t="s">
        <v>275</v>
      </c>
      <c r="AH37" s="35"/>
      <c r="AI37" s="253"/>
      <c r="AJ37" s="72"/>
      <c r="AK37" s="67">
        <f t="shared" si="17"/>
        <v>1</v>
      </c>
      <c r="AL37" s="156">
        <f t="shared" si="1"/>
        <v>0</v>
      </c>
      <c r="AM37" s="153"/>
      <c r="AN37" s="153"/>
      <c r="AO37" s="153"/>
      <c r="AP37" s="153"/>
      <c r="AQ37" s="153"/>
      <c r="AR37" s="153"/>
      <c r="AS37" s="153"/>
      <c r="AT37" s="153"/>
      <c r="AU37" s="113" t="e">
        <f>AL37*#REF!</f>
        <v>#REF!</v>
      </c>
      <c r="AV37" s="114" t="e">
        <f>AL37*#REF!</f>
        <v>#REF!</v>
      </c>
      <c r="AW37" s="63" t="e">
        <f t="shared" si="12"/>
        <v>#REF!</v>
      </c>
      <c r="AX37" s="166">
        <f t="shared" si="3"/>
        <v>1</v>
      </c>
      <c r="AY37" s="153"/>
      <c r="AZ37" s="153"/>
      <c r="BA37" s="153"/>
      <c r="BB37" s="153"/>
      <c r="BC37" s="154">
        <v>1</v>
      </c>
      <c r="BD37" s="153"/>
      <c r="BE37" s="153"/>
      <c r="BF37" s="153"/>
      <c r="BG37" s="115" t="e">
        <f>AX37*#REF!</f>
        <v>#REF!</v>
      </c>
      <c r="BH37" s="114" t="e">
        <f>AX37*#REF!</f>
        <v>#REF!</v>
      </c>
      <c r="BI37" s="63" t="e">
        <f t="shared" si="13"/>
        <v>#REF!</v>
      </c>
      <c r="BJ37" s="124" t="e">
        <f>#REF!</f>
        <v>#REF!</v>
      </c>
      <c r="BK37" s="26" t="e">
        <f>#REF!</f>
        <v>#REF!</v>
      </c>
      <c r="BL37" s="135" t="e">
        <f t="shared" si="14"/>
        <v>#REF!</v>
      </c>
      <c r="BM37" s="110" t="e">
        <f t="shared" si="15"/>
        <v>#REF!</v>
      </c>
      <c r="BN37" s="74"/>
      <c r="BO37" s="106" t="e">
        <f t="shared" si="24"/>
        <v>#REF!</v>
      </c>
      <c r="BP37" s="10">
        <v>120</v>
      </c>
      <c r="BQ37" s="61">
        <f t="shared" si="16"/>
        <v>14400</v>
      </c>
    </row>
    <row r="38" spans="1:69" ht="60" customHeight="1" x14ac:dyDescent="0.35">
      <c r="A38" s="573">
        <v>34</v>
      </c>
      <c r="B38" s="55"/>
      <c r="C38" s="31"/>
      <c r="D38" s="41" t="s">
        <v>321</v>
      </c>
      <c r="E38" s="26" t="s">
        <v>333</v>
      </c>
      <c r="F38" s="8" t="s">
        <v>334</v>
      </c>
      <c r="G38" s="8" t="e">
        <f>#REF!</f>
        <v>#REF!</v>
      </c>
      <c r="H38" s="11"/>
      <c r="I38" s="386" t="s">
        <v>335</v>
      </c>
      <c r="J38" s="205"/>
      <c r="K38" s="205"/>
      <c r="L38" s="205">
        <v>1</v>
      </c>
      <c r="M38" s="205"/>
      <c r="N38" s="208"/>
      <c r="O38" s="223" t="s">
        <v>252</v>
      </c>
      <c r="P38" s="28"/>
      <c r="Q38" s="144" t="s">
        <v>253</v>
      </c>
      <c r="R38" s="15">
        <v>5</v>
      </c>
      <c r="S38" s="188">
        <v>1</v>
      </c>
      <c r="T38" s="188"/>
      <c r="U38" s="188"/>
      <c r="V38" s="188"/>
      <c r="W38" s="188"/>
      <c r="X38" s="188">
        <v>1</v>
      </c>
      <c r="Y38" s="188">
        <v>1</v>
      </c>
      <c r="Z38" s="188"/>
      <c r="AA38" s="188"/>
      <c r="AB38" s="35"/>
      <c r="AC38" s="35"/>
      <c r="AD38" s="35"/>
      <c r="AE38" s="35"/>
      <c r="AF38" s="35"/>
      <c r="AG38" s="35"/>
      <c r="AH38" s="35"/>
      <c r="AI38" s="253"/>
      <c r="AJ38" s="72"/>
      <c r="AK38" s="58">
        <f t="shared" si="17"/>
        <v>1</v>
      </c>
      <c r="AL38" s="156">
        <f t="shared" si="1"/>
        <v>0</v>
      </c>
      <c r="AM38" s="153"/>
      <c r="AN38" s="153"/>
      <c r="AO38" s="153"/>
      <c r="AP38" s="153"/>
      <c r="AQ38" s="153"/>
      <c r="AR38" s="153"/>
      <c r="AS38" s="153"/>
      <c r="AT38" s="153"/>
      <c r="AU38" s="113" t="e">
        <f>AL38*#REF!</f>
        <v>#REF!</v>
      </c>
      <c r="AV38" s="114" t="e">
        <f>AL38*#REF!</f>
        <v>#REF!</v>
      </c>
      <c r="AW38" s="63" t="e">
        <f t="shared" si="12"/>
        <v>#REF!</v>
      </c>
      <c r="AX38" s="166">
        <f t="shared" si="3"/>
        <v>1</v>
      </c>
      <c r="AY38" s="153"/>
      <c r="AZ38" s="200">
        <v>1</v>
      </c>
      <c r="BA38" s="153"/>
      <c r="BB38" s="153"/>
      <c r="BC38" s="153"/>
      <c r="BD38" s="153"/>
      <c r="BE38" s="153"/>
      <c r="BF38" s="153"/>
      <c r="BG38" s="115" t="e">
        <f>AX38*#REF!</f>
        <v>#REF!</v>
      </c>
      <c r="BH38" s="114" t="e">
        <f>AX38*#REF!</f>
        <v>#REF!</v>
      </c>
      <c r="BI38" s="63" t="e">
        <f t="shared" si="13"/>
        <v>#REF!</v>
      </c>
      <c r="BJ38" s="124" t="e">
        <f>#REF!</f>
        <v>#REF!</v>
      </c>
      <c r="BK38" s="26" t="e">
        <f>#REF!</f>
        <v>#REF!</v>
      </c>
      <c r="BL38" s="135" t="e">
        <f t="shared" si="14"/>
        <v>#REF!</v>
      </c>
      <c r="BM38" s="110" t="e">
        <f t="shared" si="15"/>
        <v>#REF!</v>
      </c>
      <c r="BN38" s="74"/>
      <c r="BO38" s="106" t="e">
        <f t="shared" si="24"/>
        <v>#REF!</v>
      </c>
      <c r="BP38" s="10">
        <v>120</v>
      </c>
      <c r="BQ38" s="61">
        <f t="shared" si="16"/>
        <v>14400</v>
      </c>
    </row>
    <row r="39" spans="1:69" ht="60" customHeight="1" x14ac:dyDescent="0.35">
      <c r="A39" s="573">
        <v>35</v>
      </c>
      <c r="B39" s="55"/>
      <c r="C39" s="31"/>
      <c r="D39" s="41" t="s">
        <v>321</v>
      </c>
      <c r="E39" s="26" t="s">
        <v>333</v>
      </c>
      <c r="F39" s="8" t="s">
        <v>336</v>
      </c>
      <c r="G39" s="8" t="e">
        <f>#REF!</f>
        <v>#REF!</v>
      </c>
      <c r="H39" s="11"/>
      <c r="I39" s="387" t="s">
        <v>337</v>
      </c>
      <c r="J39" s="205"/>
      <c r="K39" s="205"/>
      <c r="L39" s="205">
        <v>1</v>
      </c>
      <c r="M39" s="205"/>
      <c r="N39" s="208"/>
      <c r="O39" s="223" t="s">
        <v>252</v>
      </c>
      <c r="P39" s="28"/>
      <c r="Q39" s="144" t="s">
        <v>253</v>
      </c>
      <c r="R39" s="15">
        <v>5</v>
      </c>
      <c r="S39" s="188">
        <v>1</v>
      </c>
      <c r="T39" s="188">
        <v>1</v>
      </c>
      <c r="U39" s="188">
        <v>1</v>
      </c>
      <c r="V39" s="188">
        <v>1</v>
      </c>
      <c r="W39" s="188"/>
      <c r="X39" s="188"/>
      <c r="Y39" s="188"/>
      <c r="Z39" s="188">
        <v>1</v>
      </c>
      <c r="AA39" s="188"/>
      <c r="AB39" s="35"/>
      <c r="AC39" s="35"/>
      <c r="AD39" s="35"/>
      <c r="AE39" s="35"/>
      <c r="AF39" s="35"/>
      <c r="AG39" s="35"/>
      <c r="AH39" s="35"/>
      <c r="AI39" s="253"/>
      <c r="AJ39" s="72"/>
      <c r="AK39" s="58">
        <f t="shared" si="17"/>
        <v>1</v>
      </c>
      <c r="AL39" s="156">
        <f t="shared" si="1"/>
        <v>1</v>
      </c>
      <c r="AM39" s="153"/>
      <c r="AN39" s="153"/>
      <c r="AO39" s="153"/>
      <c r="AP39" s="153"/>
      <c r="AQ39" s="153"/>
      <c r="AR39" s="200">
        <v>1</v>
      </c>
      <c r="AS39" s="153"/>
      <c r="AT39" s="153"/>
      <c r="AU39" s="113" t="e">
        <f>AL39*#REF!</f>
        <v>#REF!</v>
      </c>
      <c r="AV39" s="114" t="e">
        <f>AL39*#REF!</f>
        <v>#REF!</v>
      </c>
      <c r="AW39" s="63" t="e">
        <f t="shared" si="12"/>
        <v>#REF!</v>
      </c>
      <c r="AX39" s="166">
        <f t="shared" si="3"/>
        <v>0</v>
      </c>
      <c r="AY39" s="574"/>
      <c r="AZ39" s="574"/>
      <c r="BA39" s="153"/>
      <c r="BB39" s="153"/>
      <c r="BC39" s="153"/>
      <c r="BD39" s="153"/>
      <c r="BE39" s="153"/>
      <c r="BF39" s="153"/>
      <c r="BG39" s="115" t="e">
        <f>AX39*#REF!</f>
        <v>#REF!</v>
      </c>
      <c r="BH39" s="114" t="e">
        <f>AX39*#REF!</f>
        <v>#REF!</v>
      </c>
      <c r="BI39" s="63" t="e">
        <f t="shared" si="13"/>
        <v>#REF!</v>
      </c>
      <c r="BJ39" s="124" t="e">
        <f>#REF!</f>
        <v>#REF!</v>
      </c>
      <c r="BK39" s="26" t="e">
        <f>#REF!</f>
        <v>#REF!</v>
      </c>
      <c r="BL39" s="135" t="e">
        <f t="shared" si="14"/>
        <v>#REF!</v>
      </c>
      <c r="BM39" s="110" t="e">
        <f t="shared" si="15"/>
        <v>#REF!</v>
      </c>
      <c r="BN39" s="74"/>
      <c r="BO39" s="106" t="e">
        <f t="shared" si="24"/>
        <v>#REF!</v>
      </c>
      <c r="BP39" s="10">
        <v>120</v>
      </c>
      <c r="BQ39" s="61">
        <f t="shared" si="16"/>
        <v>14400</v>
      </c>
    </row>
    <row r="40" spans="1:69" ht="60" customHeight="1" x14ac:dyDescent="0.35">
      <c r="A40" s="573">
        <v>36</v>
      </c>
      <c r="B40" s="55"/>
      <c r="C40" s="31"/>
      <c r="D40" s="41" t="s">
        <v>321</v>
      </c>
      <c r="E40" s="26" t="s">
        <v>333</v>
      </c>
      <c r="F40" s="8" t="s">
        <v>338</v>
      </c>
      <c r="G40" s="8" t="e">
        <f>#REF!</f>
        <v>#REF!</v>
      </c>
      <c r="H40" s="11"/>
      <c r="I40" s="392" t="s">
        <v>339</v>
      </c>
      <c r="J40" s="205"/>
      <c r="K40" s="205"/>
      <c r="L40" s="205">
        <v>1</v>
      </c>
      <c r="M40" s="205"/>
      <c r="N40" s="208"/>
      <c r="O40" s="223" t="s">
        <v>252</v>
      </c>
      <c r="P40" s="28"/>
      <c r="Q40" s="144" t="s">
        <v>253</v>
      </c>
      <c r="R40" s="15">
        <v>5</v>
      </c>
      <c r="S40" s="188"/>
      <c r="T40" s="188"/>
      <c r="U40" s="188">
        <v>1</v>
      </c>
      <c r="V40" s="188">
        <v>1</v>
      </c>
      <c r="W40" s="188">
        <v>1</v>
      </c>
      <c r="X40" s="188"/>
      <c r="Y40" s="188">
        <v>1</v>
      </c>
      <c r="Z40" s="188"/>
      <c r="AA40" s="188"/>
      <c r="AB40" s="35"/>
      <c r="AC40" s="35"/>
      <c r="AD40" s="35"/>
      <c r="AE40" s="35"/>
      <c r="AF40" s="35"/>
      <c r="AG40" s="35"/>
      <c r="AH40" s="35"/>
      <c r="AI40" s="253"/>
      <c r="AJ40" s="72"/>
      <c r="AK40" s="68">
        <f t="shared" si="17"/>
        <v>1</v>
      </c>
      <c r="AL40" s="156">
        <f t="shared" si="1"/>
        <v>0</v>
      </c>
      <c r="AM40" s="153"/>
      <c r="AN40" s="153"/>
      <c r="AO40" s="153"/>
      <c r="AP40" s="153"/>
      <c r="AQ40" s="153"/>
      <c r="AR40" s="153"/>
      <c r="AS40" s="153"/>
      <c r="AT40" s="153"/>
      <c r="AU40" s="113" t="e">
        <f>AL40*#REF!</f>
        <v>#REF!</v>
      </c>
      <c r="AV40" s="114" t="e">
        <f>AL40*#REF!</f>
        <v>#REF!</v>
      </c>
      <c r="AW40" s="63" t="e">
        <f t="shared" si="12"/>
        <v>#REF!</v>
      </c>
      <c r="AX40" s="166">
        <f t="shared" si="3"/>
        <v>1</v>
      </c>
      <c r="AY40" s="574"/>
      <c r="AZ40" s="574"/>
      <c r="BA40" s="574"/>
      <c r="BB40" s="153"/>
      <c r="BC40" s="200">
        <v>1</v>
      </c>
      <c r="BD40" s="153"/>
      <c r="BE40" s="153"/>
      <c r="BF40" s="153"/>
      <c r="BG40" s="115" t="e">
        <f>AX40*#REF!</f>
        <v>#REF!</v>
      </c>
      <c r="BH40" s="114" t="e">
        <f>AX40*#REF!</f>
        <v>#REF!</v>
      </c>
      <c r="BI40" s="63" t="e">
        <f t="shared" si="13"/>
        <v>#REF!</v>
      </c>
      <c r="BJ40" s="124" t="e">
        <f>#REF!</f>
        <v>#REF!</v>
      </c>
      <c r="BK40" s="26" t="e">
        <f>#REF!</f>
        <v>#REF!</v>
      </c>
      <c r="BL40" s="135" t="e">
        <f t="shared" si="14"/>
        <v>#REF!</v>
      </c>
      <c r="BM40" s="110" t="e">
        <f t="shared" si="15"/>
        <v>#REF!</v>
      </c>
      <c r="BN40" s="74"/>
      <c r="BO40" s="106" t="e">
        <f t="shared" si="24"/>
        <v>#REF!</v>
      </c>
      <c r="BP40" s="10">
        <v>120</v>
      </c>
      <c r="BQ40" s="61">
        <f t="shared" si="16"/>
        <v>14400</v>
      </c>
    </row>
    <row r="41" spans="1:69" ht="60" customHeight="1" thickBot="1" x14ac:dyDescent="0.4">
      <c r="A41" s="573">
        <v>37</v>
      </c>
      <c r="B41" s="92"/>
      <c r="C41" s="76"/>
      <c r="D41" s="41" t="s">
        <v>321</v>
      </c>
      <c r="E41" s="42" t="s">
        <v>333</v>
      </c>
      <c r="F41" s="30" t="s">
        <v>340</v>
      </c>
      <c r="G41" s="30" t="e">
        <f>#REF!</f>
        <v>#REF!</v>
      </c>
      <c r="H41" s="44"/>
      <c r="I41" s="388" t="s">
        <v>341</v>
      </c>
      <c r="J41" s="207"/>
      <c r="K41" s="207"/>
      <c r="L41" s="207">
        <v>1</v>
      </c>
      <c r="M41" s="207"/>
      <c r="N41" s="209"/>
      <c r="O41" s="224" t="s">
        <v>252</v>
      </c>
      <c r="P41" s="93"/>
      <c r="Q41" s="141" t="s">
        <v>253</v>
      </c>
      <c r="R41" s="69">
        <v>5</v>
      </c>
      <c r="S41" s="246"/>
      <c r="T41" s="246"/>
      <c r="U41" s="246">
        <v>1</v>
      </c>
      <c r="V41" s="246">
        <v>1</v>
      </c>
      <c r="W41" s="246"/>
      <c r="X41" s="246"/>
      <c r="Y41" s="246">
        <v>1</v>
      </c>
      <c r="Z41" s="246"/>
      <c r="AA41" s="246"/>
      <c r="AB41" s="77"/>
      <c r="AC41" s="77"/>
      <c r="AD41" s="77"/>
      <c r="AE41" s="77"/>
      <c r="AF41" s="77"/>
      <c r="AG41" s="77"/>
      <c r="AH41" s="77"/>
      <c r="AI41" s="254"/>
      <c r="AJ41" s="94"/>
      <c r="AK41" s="67">
        <f t="shared" si="17"/>
        <v>1</v>
      </c>
      <c r="AL41" s="156">
        <f t="shared" si="1"/>
        <v>1</v>
      </c>
      <c r="AM41" s="153"/>
      <c r="AN41" s="153"/>
      <c r="AO41" s="153"/>
      <c r="AP41" s="153"/>
      <c r="AQ41" s="200">
        <v>1</v>
      </c>
      <c r="AR41" s="153"/>
      <c r="AS41" s="153"/>
      <c r="AT41" s="153"/>
      <c r="AU41" s="115" t="e">
        <f>AL41*#REF!</f>
        <v>#REF!</v>
      </c>
      <c r="AV41" s="116" t="e">
        <f>AL41*#REF!</f>
        <v>#REF!</v>
      </c>
      <c r="AW41" s="78" t="e">
        <f t="shared" si="12"/>
        <v>#REF!</v>
      </c>
      <c r="AX41" s="166">
        <f t="shared" si="3"/>
        <v>0</v>
      </c>
      <c r="AY41" s="153"/>
      <c r="AZ41" s="153"/>
      <c r="BA41" s="153"/>
      <c r="BB41" s="153"/>
      <c r="BC41" s="153"/>
      <c r="BD41" s="153"/>
      <c r="BE41" s="153"/>
      <c r="BF41" s="153"/>
      <c r="BG41" s="115" t="e">
        <f>AX41*#REF!</f>
        <v>#REF!</v>
      </c>
      <c r="BH41" s="116" t="e">
        <f>AX41*#REF!</f>
        <v>#REF!</v>
      </c>
      <c r="BI41" s="78" t="e">
        <f t="shared" si="13"/>
        <v>#REF!</v>
      </c>
      <c r="BJ41" s="125" t="e">
        <f>#REF!</f>
        <v>#REF!</v>
      </c>
      <c r="BK41" s="42" t="e">
        <f>#REF!</f>
        <v>#REF!</v>
      </c>
      <c r="BL41" s="135" t="e">
        <f t="shared" si="14"/>
        <v>#REF!</v>
      </c>
      <c r="BM41" s="110" t="e">
        <f t="shared" si="15"/>
        <v>#REF!</v>
      </c>
      <c r="BN41" s="74"/>
      <c r="BO41" s="106" t="e">
        <f t="shared" si="24"/>
        <v>#REF!</v>
      </c>
      <c r="BP41" s="10">
        <v>120</v>
      </c>
      <c r="BQ41" s="61">
        <f t="shared" si="16"/>
        <v>14400</v>
      </c>
    </row>
    <row r="42" spans="1:69" s="91" customFormat="1" ht="15" customHeight="1" thickBot="1" x14ac:dyDescent="0.4">
      <c r="A42" s="80"/>
      <c r="B42" s="84"/>
      <c r="C42" s="84"/>
      <c r="D42" s="84"/>
      <c r="E42" s="84"/>
      <c r="F42" s="85"/>
      <c r="G42" s="84"/>
      <c r="H42" s="84"/>
      <c r="I42" s="380"/>
      <c r="J42" s="207"/>
      <c r="K42" s="207"/>
      <c r="L42" s="207"/>
      <c r="M42" s="207"/>
      <c r="N42" s="209"/>
      <c r="O42" s="85"/>
      <c r="P42" s="84"/>
      <c r="Q42" s="142"/>
      <c r="R42" s="84"/>
      <c r="S42" s="242"/>
      <c r="T42" s="243"/>
      <c r="U42" s="243"/>
      <c r="V42" s="243"/>
      <c r="W42" s="243"/>
      <c r="X42" s="243"/>
      <c r="Y42" s="243"/>
      <c r="Z42" s="243"/>
      <c r="AA42" s="243"/>
      <c r="AB42" s="84"/>
      <c r="AC42" s="84"/>
      <c r="AD42" s="84"/>
      <c r="AE42" s="84"/>
      <c r="AF42" s="84"/>
      <c r="AG42" s="84"/>
      <c r="AH42" s="84"/>
      <c r="AI42" s="255"/>
      <c r="AJ42" s="86"/>
      <c r="AK42" s="87">
        <f t="shared" si="17"/>
        <v>68</v>
      </c>
      <c r="AL42" s="157">
        <f t="shared" si="1"/>
        <v>33</v>
      </c>
      <c r="AM42" s="158">
        <f t="shared" ref="AM42:AU42" si="25">SUM(AM10:AM41)</f>
        <v>4</v>
      </c>
      <c r="AN42" s="158">
        <f t="shared" si="25"/>
        <v>3</v>
      </c>
      <c r="AO42" s="158">
        <f t="shared" si="25"/>
        <v>4</v>
      </c>
      <c r="AP42" s="158">
        <f t="shared" si="25"/>
        <v>4</v>
      </c>
      <c r="AQ42" s="158">
        <f t="shared" si="25"/>
        <v>5</v>
      </c>
      <c r="AR42" s="158">
        <f t="shared" si="25"/>
        <v>6</v>
      </c>
      <c r="AS42" s="158">
        <f t="shared" si="25"/>
        <v>3</v>
      </c>
      <c r="AT42" s="158">
        <f t="shared" si="25"/>
        <v>4</v>
      </c>
      <c r="AU42" s="117" t="e">
        <f t="shared" si="25"/>
        <v>#REF!</v>
      </c>
      <c r="AV42" s="117"/>
      <c r="AW42" s="88"/>
      <c r="AX42" s="167">
        <f t="shared" si="3"/>
        <v>35</v>
      </c>
      <c r="AY42" s="158">
        <f t="shared" ref="AY42:BG42" si="26">SUM(AY10:AY41)</f>
        <v>4</v>
      </c>
      <c r="AZ42" s="158">
        <f t="shared" si="26"/>
        <v>4</v>
      </c>
      <c r="BA42" s="158">
        <f t="shared" si="26"/>
        <v>4</v>
      </c>
      <c r="BB42" s="158">
        <f t="shared" si="26"/>
        <v>4</v>
      </c>
      <c r="BC42" s="158">
        <f t="shared" si="26"/>
        <v>6</v>
      </c>
      <c r="BD42" s="158">
        <f t="shared" si="26"/>
        <v>6</v>
      </c>
      <c r="BE42" s="158">
        <f t="shared" si="26"/>
        <v>3</v>
      </c>
      <c r="BF42" s="158">
        <f t="shared" si="26"/>
        <v>4</v>
      </c>
      <c r="BG42" s="117" t="e">
        <f t="shared" si="26"/>
        <v>#REF!</v>
      </c>
      <c r="BH42" s="117"/>
      <c r="BI42" s="88"/>
      <c r="BJ42" s="126"/>
      <c r="BK42" s="85"/>
      <c r="BL42" s="136"/>
      <c r="BM42" s="111"/>
      <c r="BN42" s="104"/>
    </row>
    <row r="43" spans="1:69" ht="60" customHeight="1" x14ac:dyDescent="0.35">
      <c r="A43" s="51">
        <v>38</v>
      </c>
      <c r="B43" s="55" t="s">
        <v>342</v>
      </c>
      <c r="C43" s="7" t="s">
        <v>343</v>
      </c>
      <c r="D43" s="40" t="s">
        <v>344</v>
      </c>
      <c r="E43" s="48" t="s">
        <v>345</v>
      </c>
      <c r="F43" s="25" t="s">
        <v>346</v>
      </c>
      <c r="G43" s="25"/>
      <c r="H43" s="13" t="s">
        <v>347</v>
      </c>
      <c r="I43" s="381" t="s">
        <v>348</v>
      </c>
      <c r="J43" s="206">
        <v>1</v>
      </c>
      <c r="K43" s="206">
        <v>1</v>
      </c>
      <c r="L43" s="206"/>
      <c r="M43" s="206"/>
      <c r="N43" s="210">
        <v>1</v>
      </c>
      <c r="O43" s="25" t="s">
        <v>252</v>
      </c>
      <c r="P43" s="25" t="s">
        <v>109</v>
      </c>
      <c r="Q43" s="143" t="s">
        <v>253</v>
      </c>
      <c r="R43" s="39">
        <v>15</v>
      </c>
      <c r="S43" s="247"/>
      <c r="T43" s="247"/>
      <c r="U43" s="247"/>
      <c r="V43" s="247"/>
      <c r="W43" s="247"/>
      <c r="X43" s="247"/>
      <c r="Y43" s="247"/>
      <c r="Z43" s="247">
        <v>1</v>
      </c>
      <c r="AA43" s="247">
        <v>1</v>
      </c>
      <c r="AB43" s="25" t="s">
        <v>349</v>
      </c>
      <c r="AC43" s="25" t="s">
        <v>349</v>
      </c>
      <c r="AD43" s="25" t="s">
        <v>349</v>
      </c>
      <c r="AE43" s="25" t="s">
        <v>349</v>
      </c>
      <c r="AF43" s="25" t="s">
        <v>349</v>
      </c>
      <c r="AG43" s="25" t="s">
        <v>349</v>
      </c>
      <c r="AH43" s="25" t="s">
        <v>349</v>
      </c>
      <c r="AI43" s="252" t="s">
        <v>349</v>
      </c>
      <c r="AJ43" s="72" t="e">
        <f>#REF!</f>
        <v>#REF!</v>
      </c>
      <c r="AK43" s="57">
        <f t="shared" si="17"/>
        <v>64</v>
      </c>
      <c r="AL43" s="162">
        <f t="shared" si="1"/>
        <v>32</v>
      </c>
      <c r="AM43" s="163">
        <v>4</v>
      </c>
      <c r="AN43" s="163">
        <v>4</v>
      </c>
      <c r="AO43" s="163">
        <v>4</v>
      </c>
      <c r="AP43" s="163">
        <v>4</v>
      </c>
      <c r="AQ43" s="163">
        <v>4</v>
      </c>
      <c r="AR43" s="163">
        <v>4</v>
      </c>
      <c r="AS43" s="163">
        <v>4</v>
      </c>
      <c r="AT43" s="163">
        <v>4</v>
      </c>
      <c r="AU43" s="118" t="e">
        <f>AL43*#REF!</f>
        <v>#REF!</v>
      </c>
      <c r="AV43" s="119" t="e">
        <f>AL43*#REF!</f>
        <v>#REF!</v>
      </c>
      <c r="AW43" s="79" t="e">
        <f>AV43*120</f>
        <v>#REF!</v>
      </c>
      <c r="AX43" s="169">
        <f t="shared" si="3"/>
        <v>32</v>
      </c>
      <c r="AY43" s="163">
        <v>4</v>
      </c>
      <c r="AZ43" s="163">
        <v>4</v>
      </c>
      <c r="BA43" s="163">
        <v>4</v>
      </c>
      <c r="BB43" s="163">
        <v>4</v>
      </c>
      <c r="BC43" s="163">
        <v>4</v>
      </c>
      <c r="BD43" s="163">
        <v>4</v>
      </c>
      <c r="BE43" s="163">
        <v>4</v>
      </c>
      <c r="BF43" s="163">
        <v>4</v>
      </c>
      <c r="BG43" s="118" t="e">
        <f>AX43*#REF!</f>
        <v>#REF!</v>
      </c>
      <c r="BH43" s="119" t="e">
        <f>AX43*#REF!</f>
        <v>#REF!</v>
      </c>
      <c r="BI43" s="79" t="e">
        <f t="shared" si="13"/>
        <v>#REF!</v>
      </c>
      <c r="BJ43" s="128" t="e">
        <f>#REF!</f>
        <v>#REF!</v>
      </c>
      <c r="BK43" s="129" t="e">
        <f>#REF!</f>
        <v>#REF!</v>
      </c>
      <c r="BL43" s="135" t="e">
        <f>BJ43+BK43+AV43+BH43</f>
        <v>#REF!</v>
      </c>
      <c r="BM43" s="110" t="e">
        <f t="shared" si="15"/>
        <v>#REF!</v>
      </c>
      <c r="BN43" s="74"/>
      <c r="BO43" s="106" t="e">
        <f>BL43*0.05</f>
        <v>#REF!</v>
      </c>
      <c r="BP43" s="105">
        <v>120</v>
      </c>
      <c r="BQ43" s="61">
        <f t="shared" si="16"/>
        <v>14400</v>
      </c>
    </row>
    <row r="44" spans="1:69" ht="60" customHeight="1" thickBot="1" x14ac:dyDescent="0.4">
      <c r="A44" s="53">
        <v>39</v>
      </c>
      <c r="B44" s="55"/>
      <c r="C44" s="7"/>
      <c r="D44" s="30" t="s">
        <v>344</v>
      </c>
      <c r="E44" s="42" t="s">
        <v>345</v>
      </c>
      <c r="F44" s="24" t="s">
        <v>350</v>
      </c>
      <c r="G44" s="24" t="e">
        <f>#REF!</f>
        <v>#REF!</v>
      </c>
      <c r="H44" s="30" t="s">
        <v>347</v>
      </c>
      <c r="I44" s="384" t="s">
        <v>9</v>
      </c>
      <c r="J44" s="207">
        <v>1</v>
      </c>
      <c r="K44" s="207"/>
      <c r="L44" s="207"/>
      <c r="M44" s="207"/>
      <c r="N44" s="209">
        <v>1</v>
      </c>
      <c r="O44" s="24" t="s">
        <v>252</v>
      </c>
      <c r="P44" s="24" t="s">
        <v>109</v>
      </c>
      <c r="Q44" s="141" t="s">
        <v>253</v>
      </c>
      <c r="R44" s="69">
        <v>5</v>
      </c>
      <c r="S44" s="246"/>
      <c r="T44" s="246"/>
      <c r="U44" s="246"/>
      <c r="V44" s="246"/>
      <c r="W44" s="246"/>
      <c r="X44" s="246"/>
      <c r="Y44" s="246"/>
      <c r="Z44" s="246">
        <v>1</v>
      </c>
      <c r="AA44" s="246">
        <v>1</v>
      </c>
      <c r="AB44" s="77"/>
      <c r="AC44" s="77"/>
      <c r="AD44" s="77"/>
      <c r="AE44" s="77"/>
      <c r="AF44" s="77"/>
      <c r="AG44" s="77"/>
      <c r="AH44" s="77"/>
      <c r="AI44" s="254"/>
      <c r="AJ44" s="72" t="e">
        <f>#REF!</f>
        <v>#REF!</v>
      </c>
      <c r="AK44" s="68">
        <f t="shared" si="17"/>
        <v>21.333333333333332</v>
      </c>
      <c r="AL44" s="156">
        <f t="shared" si="1"/>
        <v>10.666666666666666</v>
      </c>
      <c r="AM44" s="154">
        <v>1.3333333333333333</v>
      </c>
      <c r="AN44" s="154">
        <v>1.3333333333333333</v>
      </c>
      <c r="AO44" s="154">
        <v>1.3333333333333333</v>
      </c>
      <c r="AP44" s="154">
        <v>1.3333333333333333</v>
      </c>
      <c r="AQ44" s="154">
        <v>1.3333333333333333</v>
      </c>
      <c r="AR44" s="154">
        <v>1.3333333333333333</v>
      </c>
      <c r="AS44" s="154">
        <v>1.3333333333333333</v>
      </c>
      <c r="AT44" s="154">
        <v>1.3333333333333333</v>
      </c>
      <c r="AU44" s="115" t="e">
        <f>AL44*#REF!</f>
        <v>#REF!</v>
      </c>
      <c r="AV44" s="116" t="e">
        <f>AL44*#REF!</f>
        <v>#REF!</v>
      </c>
      <c r="AW44" s="78" t="e">
        <f>AV44*120</f>
        <v>#REF!</v>
      </c>
      <c r="AX44" s="166">
        <f t="shared" si="3"/>
        <v>10.666666666666666</v>
      </c>
      <c r="AY44" s="154">
        <v>1.3333333333333333</v>
      </c>
      <c r="AZ44" s="154">
        <v>1.3333333333333333</v>
      </c>
      <c r="BA44" s="154">
        <v>1.3333333333333333</v>
      </c>
      <c r="BB44" s="154">
        <v>1.3333333333333333</v>
      </c>
      <c r="BC44" s="154">
        <v>1.3333333333333333</v>
      </c>
      <c r="BD44" s="154">
        <v>1.3333333333333333</v>
      </c>
      <c r="BE44" s="154">
        <v>1.3333333333333333</v>
      </c>
      <c r="BF44" s="154">
        <v>1.3333333333333333</v>
      </c>
      <c r="BG44" s="115" t="e">
        <f>AX44*#REF!</f>
        <v>#REF!</v>
      </c>
      <c r="BH44" s="116" t="e">
        <f>AX44*#REF!</f>
        <v>#REF!</v>
      </c>
      <c r="BI44" s="78" t="e">
        <f t="shared" si="13"/>
        <v>#REF!</v>
      </c>
      <c r="BJ44" s="130" t="e">
        <f>#REF!</f>
        <v>#REF!</v>
      </c>
      <c r="BK44" s="131" t="e">
        <f>#REF!</f>
        <v>#REF!</v>
      </c>
      <c r="BL44" s="135" t="e">
        <f>BJ44+BK44+AV44+BH44</f>
        <v>#REF!</v>
      </c>
      <c r="BM44" s="110" t="e">
        <f t="shared" si="15"/>
        <v>#REF!</v>
      </c>
      <c r="BN44" s="74"/>
      <c r="BO44" s="106" t="e">
        <f>BL44*0.05</f>
        <v>#REF!</v>
      </c>
      <c r="BP44" s="225">
        <v>120</v>
      </c>
      <c r="BQ44" s="61">
        <f t="shared" si="16"/>
        <v>14400</v>
      </c>
    </row>
    <row r="45" spans="1:69" s="91" customFormat="1" ht="15" customHeight="1" thickBot="1" x14ac:dyDescent="0.4">
      <c r="A45" s="80"/>
      <c r="B45" s="84"/>
      <c r="C45" s="84"/>
      <c r="D45" s="84"/>
      <c r="E45" s="85"/>
      <c r="F45" s="85"/>
      <c r="G45" s="84"/>
      <c r="H45" s="84"/>
      <c r="I45" s="380"/>
      <c r="J45" s="207"/>
      <c r="K45" s="207"/>
      <c r="L45" s="207"/>
      <c r="M45" s="207"/>
      <c r="N45" s="209"/>
      <c r="O45" s="85"/>
      <c r="P45" s="84"/>
      <c r="Q45" s="142"/>
      <c r="R45" s="84"/>
      <c r="S45" s="242"/>
      <c r="T45" s="243"/>
      <c r="U45" s="243"/>
      <c r="V45" s="243"/>
      <c r="W45" s="243"/>
      <c r="X45" s="243"/>
      <c r="Y45" s="243"/>
      <c r="Z45" s="243"/>
      <c r="AA45" s="243"/>
      <c r="AB45" s="84"/>
      <c r="AC45" s="84"/>
      <c r="AD45" s="84"/>
      <c r="AE45" s="84"/>
      <c r="AF45" s="84"/>
      <c r="AG45" s="84"/>
      <c r="AH45" s="84"/>
      <c r="AI45" s="255"/>
      <c r="AJ45" s="99"/>
      <c r="AK45" s="87">
        <f t="shared" si="17"/>
        <v>85.333333333333329</v>
      </c>
      <c r="AL45" s="157">
        <f t="shared" si="1"/>
        <v>42.666666666666664</v>
      </c>
      <c r="AM45" s="158">
        <f t="shared" ref="AM45:AT45" si="27">SUM(AM43:AM44)</f>
        <v>5.333333333333333</v>
      </c>
      <c r="AN45" s="158">
        <f t="shared" si="27"/>
        <v>5.333333333333333</v>
      </c>
      <c r="AO45" s="158">
        <f t="shared" si="27"/>
        <v>5.333333333333333</v>
      </c>
      <c r="AP45" s="158">
        <f t="shared" si="27"/>
        <v>5.333333333333333</v>
      </c>
      <c r="AQ45" s="158">
        <f t="shared" si="27"/>
        <v>5.333333333333333</v>
      </c>
      <c r="AR45" s="158">
        <f t="shared" si="27"/>
        <v>5.333333333333333</v>
      </c>
      <c r="AS45" s="158">
        <f t="shared" si="27"/>
        <v>5.333333333333333</v>
      </c>
      <c r="AT45" s="158">
        <f t="shared" si="27"/>
        <v>5.333333333333333</v>
      </c>
      <c r="AU45" s="117" t="e">
        <f t="shared" ref="AU45" si="28">SUM(AU43:AU44)</f>
        <v>#REF!</v>
      </c>
      <c r="AV45" s="117"/>
      <c r="AW45" s="88"/>
      <c r="AX45" s="167">
        <f t="shared" si="3"/>
        <v>42.666666666666664</v>
      </c>
      <c r="AY45" s="158">
        <f t="shared" ref="AY45:BF45" si="29">SUM(AY43:AY44)</f>
        <v>5.333333333333333</v>
      </c>
      <c r="AZ45" s="158">
        <f t="shared" si="29"/>
        <v>5.333333333333333</v>
      </c>
      <c r="BA45" s="158">
        <f t="shared" si="29"/>
        <v>5.333333333333333</v>
      </c>
      <c r="BB45" s="158">
        <f t="shared" si="29"/>
        <v>5.333333333333333</v>
      </c>
      <c r="BC45" s="158">
        <f t="shared" si="29"/>
        <v>5.333333333333333</v>
      </c>
      <c r="BD45" s="158">
        <f t="shared" si="29"/>
        <v>5.333333333333333</v>
      </c>
      <c r="BE45" s="158">
        <f t="shared" si="29"/>
        <v>5.333333333333333</v>
      </c>
      <c r="BF45" s="158">
        <f t="shared" si="29"/>
        <v>5.333333333333333</v>
      </c>
      <c r="BG45" s="117" t="e">
        <f t="shared" ref="BG45" si="30">SUM(BG43:BG44)</f>
        <v>#REF!</v>
      </c>
      <c r="BH45" s="117"/>
      <c r="BI45" s="88"/>
      <c r="BJ45" s="126"/>
      <c r="BK45" s="85"/>
      <c r="BL45" s="136"/>
      <c r="BM45" s="111"/>
      <c r="BN45" s="104"/>
    </row>
    <row r="46" spans="1:69" ht="60" customHeight="1" thickBot="1" x14ac:dyDescent="0.4">
      <c r="A46" s="100">
        <v>40</v>
      </c>
      <c r="B46" s="95" t="s">
        <v>351</v>
      </c>
      <c r="C46" s="96" t="s">
        <v>343</v>
      </c>
      <c r="D46" s="96" t="s">
        <v>344</v>
      </c>
      <c r="E46" s="6" t="s">
        <v>352</v>
      </c>
      <c r="F46" s="97" t="s">
        <v>187</v>
      </c>
      <c r="G46" s="95" t="e">
        <f>#REF!</f>
        <v>#REF!</v>
      </c>
      <c r="H46" s="98" t="s">
        <v>353</v>
      </c>
      <c r="I46" s="389" t="s">
        <v>114</v>
      </c>
      <c r="J46" s="207"/>
      <c r="K46" s="207"/>
      <c r="L46" s="207"/>
      <c r="M46" s="207"/>
      <c r="N46" s="209">
        <v>1</v>
      </c>
      <c r="O46" s="218" t="s">
        <v>252</v>
      </c>
      <c r="P46" s="33" t="s">
        <v>109</v>
      </c>
      <c r="Q46" s="145" t="s">
        <v>253</v>
      </c>
      <c r="R46" s="46">
        <v>20</v>
      </c>
      <c r="T46" s="245"/>
      <c r="U46" s="245"/>
      <c r="V46" s="245"/>
      <c r="W46" s="245"/>
      <c r="X46" s="245"/>
      <c r="Y46" s="245">
        <v>1</v>
      </c>
      <c r="Z46" s="245"/>
      <c r="AA46" s="245"/>
      <c r="AB46" s="97" t="s">
        <v>349</v>
      </c>
      <c r="AC46" s="97" t="s">
        <v>349</v>
      </c>
      <c r="AD46" s="97" t="s">
        <v>349</v>
      </c>
      <c r="AE46" s="97" t="s">
        <v>349</v>
      </c>
      <c r="AF46" s="97" t="s">
        <v>349</v>
      </c>
      <c r="AG46" s="97" t="s">
        <v>349</v>
      </c>
      <c r="AH46" s="97" t="s">
        <v>349</v>
      </c>
      <c r="AI46" s="257" t="s">
        <v>349</v>
      </c>
      <c r="AJ46" s="72" t="e">
        <f>#REF!</f>
        <v>#REF!</v>
      </c>
      <c r="AK46" s="59">
        <f t="shared" si="17"/>
        <v>2</v>
      </c>
      <c r="AL46" s="159">
        <f t="shared" si="1"/>
        <v>1</v>
      </c>
      <c r="AM46" s="161">
        <v>0.5</v>
      </c>
      <c r="AN46" s="160"/>
      <c r="AO46" s="160"/>
      <c r="AP46" s="160"/>
      <c r="AQ46" s="161">
        <v>0.5</v>
      </c>
      <c r="AR46" s="160"/>
      <c r="AS46" s="160"/>
      <c r="AT46" s="160"/>
      <c r="AU46" s="120" t="e">
        <f>AL46*#REF!</f>
        <v>#REF!</v>
      </c>
      <c r="AV46" s="121" t="e">
        <f>AL46*#REF!</f>
        <v>#REF!</v>
      </c>
      <c r="AW46" s="101" t="e">
        <f>AV46*120</f>
        <v>#REF!</v>
      </c>
      <c r="AX46" s="168">
        <f t="shared" si="3"/>
        <v>1</v>
      </c>
      <c r="AY46" s="161">
        <v>0.5</v>
      </c>
      <c r="AZ46" s="160"/>
      <c r="BA46" s="160"/>
      <c r="BB46" s="160"/>
      <c r="BC46" s="161">
        <v>0.5</v>
      </c>
      <c r="BD46" s="160"/>
      <c r="BE46" s="160"/>
      <c r="BF46" s="160"/>
      <c r="BG46" s="120" t="e">
        <f>AX46*#REF!</f>
        <v>#REF!</v>
      </c>
      <c r="BH46" s="121" t="e">
        <f>AX46*#REF!</f>
        <v>#REF!</v>
      </c>
      <c r="BI46" s="101" t="e">
        <f t="shared" si="13"/>
        <v>#REF!</v>
      </c>
      <c r="BJ46" s="132" t="e">
        <f>#REF!</f>
        <v>#REF!</v>
      </c>
      <c r="BK46" s="133" t="e">
        <f>#REF!</f>
        <v>#REF!</v>
      </c>
      <c r="BL46" s="135" t="e">
        <f>BJ46+BK46+AV46+BH46</f>
        <v>#REF!</v>
      </c>
      <c r="BM46" s="110" t="e">
        <f t="shared" si="15"/>
        <v>#REF!</v>
      </c>
      <c r="BN46" s="89"/>
      <c r="BO46" s="106" t="e">
        <f>BL46*0.05</f>
        <v>#REF!</v>
      </c>
      <c r="BP46" s="90">
        <v>120</v>
      </c>
      <c r="BQ46" s="61">
        <f t="shared" si="16"/>
        <v>14400</v>
      </c>
    </row>
    <row r="47" spans="1:69" s="91" customFormat="1" ht="15" customHeight="1" thickBot="1" x14ac:dyDescent="0.4">
      <c r="A47" s="80"/>
      <c r="B47" s="102"/>
      <c r="C47" s="103"/>
      <c r="D47" s="103"/>
      <c r="E47" s="85"/>
      <c r="F47" s="103"/>
      <c r="G47" s="103"/>
      <c r="H47" s="103"/>
      <c r="I47" s="390"/>
      <c r="J47" s="204"/>
      <c r="K47" s="204"/>
      <c r="L47" s="204"/>
      <c r="M47" s="204"/>
      <c r="N47" s="211"/>
      <c r="O47" s="103"/>
      <c r="P47" s="103"/>
      <c r="Q47" s="146"/>
      <c r="R47" s="85"/>
      <c r="S47" s="248"/>
      <c r="T47" s="248"/>
      <c r="U47" s="248"/>
      <c r="V47" s="248"/>
      <c r="W47" s="248"/>
      <c r="X47" s="248"/>
      <c r="Y47" s="248"/>
      <c r="Z47" s="248"/>
      <c r="AA47" s="248"/>
      <c r="AB47" s="103"/>
      <c r="AC47" s="103"/>
      <c r="AD47" s="103"/>
      <c r="AE47" s="103"/>
      <c r="AF47" s="103"/>
      <c r="AG47" s="103"/>
      <c r="AH47" s="103"/>
      <c r="AI47" s="258"/>
      <c r="AJ47" s="99"/>
      <c r="AK47" s="87">
        <f t="shared" ref="AK47:AU47" si="31">SUM(AK46:AK46)</f>
        <v>2</v>
      </c>
      <c r="AL47" s="157">
        <f t="shared" si="31"/>
        <v>1</v>
      </c>
      <c r="AM47" s="158">
        <f t="shared" si="31"/>
        <v>0.5</v>
      </c>
      <c r="AN47" s="158">
        <f t="shared" si="31"/>
        <v>0</v>
      </c>
      <c r="AO47" s="158">
        <f t="shared" si="31"/>
        <v>0</v>
      </c>
      <c r="AP47" s="158">
        <f t="shared" si="31"/>
        <v>0</v>
      </c>
      <c r="AQ47" s="158">
        <f t="shared" si="31"/>
        <v>0.5</v>
      </c>
      <c r="AR47" s="158">
        <f t="shared" si="31"/>
        <v>0</v>
      </c>
      <c r="AS47" s="158">
        <f t="shared" si="31"/>
        <v>0</v>
      </c>
      <c r="AT47" s="158">
        <f t="shared" si="31"/>
        <v>0</v>
      </c>
      <c r="AU47" s="117" t="e">
        <f t="shared" si="31"/>
        <v>#REF!</v>
      </c>
      <c r="AV47" s="117"/>
      <c r="AW47" s="87"/>
      <c r="AX47" s="167">
        <f t="shared" ref="AX47:BG47" si="32">SUM(AX46:AX46)</f>
        <v>1</v>
      </c>
      <c r="AY47" s="158">
        <f t="shared" si="32"/>
        <v>0.5</v>
      </c>
      <c r="AZ47" s="158">
        <f t="shared" si="32"/>
        <v>0</v>
      </c>
      <c r="BA47" s="158">
        <f t="shared" si="32"/>
        <v>0</v>
      </c>
      <c r="BB47" s="158">
        <f t="shared" si="32"/>
        <v>0</v>
      </c>
      <c r="BC47" s="158">
        <f t="shared" si="32"/>
        <v>0.5</v>
      </c>
      <c r="BD47" s="158">
        <f t="shared" si="32"/>
        <v>0</v>
      </c>
      <c r="BE47" s="158">
        <f t="shared" si="32"/>
        <v>0</v>
      </c>
      <c r="BF47" s="158">
        <f t="shared" si="32"/>
        <v>0</v>
      </c>
      <c r="BG47" s="117" t="e">
        <f t="shared" si="32"/>
        <v>#REF!</v>
      </c>
      <c r="BH47" s="117"/>
      <c r="BI47" s="88"/>
      <c r="BJ47" s="126"/>
      <c r="BK47" s="85"/>
      <c r="BL47" s="136"/>
      <c r="BM47" s="111"/>
      <c r="BN47" s="104"/>
    </row>
    <row r="48" spans="1:69" x14ac:dyDescent="0.35">
      <c r="J48" s="174">
        <f>SUM(J3:J47)</f>
        <v>16</v>
      </c>
      <c r="K48" s="174">
        <f>SUM(K3:K47)</f>
        <v>8</v>
      </c>
      <c r="L48" s="174">
        <f>SUM(L3:L47)</f>
        <v>19</v>
      </c>
      <c r="M48" s="174">
        <f>SUM(M3:M47)</f>
        <v>10</v>
      </c>
      <c r="N48" s="174">
        <f>SUM(N3:N47)</f>
        <v>10</v>
      </c>
      <c r="R48" s="2">
        <f t="shared" ref="R48:AA48" si="33">SUM(R2:R47)</f>
        <v>231</v>
      </c>
      <c r="S48" s="250">
        <f t="shared" si="33"/>
        <v>30</v>
      </c>
      <c r="T48" s="249">
        <f t="shared" si="33"/>
        <v>26</v>
      </c>
      <c r="U48" s="249">
        <f t="shared" si="33"/>
        <v>22</v>
      </c>
      <c r="V48" s="249">
        <f t="shared" si="33"/>
        <v>26</v>
      </c>
      <c r="W48" s="249">
        <f t="shared" si="33"/>
        <v>10</v>
      </c>
      <c r="X48" s="249">
        <f t="shared" si="33"/>
        <v>9</v>
      </c>
      <c r="Y48" s="249">
        <f t="shared" si="33"/>
        <v>12</v>
      </c>
      <c r="Z48" s="249">
        <f t="shared" si="33"/>
        <v>6</v>
      </c>
      <c r="AA48" s="249">
        <f t="shared" si="33"/>
        <v>27</v>
      </c>
      <c r="AJ48" s="73" t="e">
        <f>AJ46+AJ44+AJ43+AJ10+AJ3</f>
        <v>#REF!</v>
      </c>
      <c r="AK48" s="21">
        <f t="shared" ref="AK48:AU48" si="34">AK47+AK45+AK42+AK9</f>
        <v>190.33333333333331</v>
      </c>
      <c r="AL48" s="164">
        <f t="shared" si="34"/>
        <v>94.666666666666657</v>
      </c>
      <c r="AM48" s="155">
        <f t="shared" si="34"/>
        <v>12.833333333333332</v>
      </c>
      <c r="AN48" s="155">
        <f t="shared" si="34"/>
        <v>11.333333333333332</v>
      </c>
      <c r="AO48" s="155">
        <f t="shared" si="34"/>
        <v>11.333333333333332</v>
      </c>
      <c r="AP48" s="155">
        <f t="shared" si="34"/>
        <v>11.333333333333332</v>
      </c>
      <c r="AQ48" s="155">
        <f t="shared" si="34"/>
        <v>12.833333333333332</v>
      </c>
      <c r="AR48" s="155">
        <f t="shared" si="34"/>
        <v>13.333333333333332</v>
      </c>
      <c r="AS48" s="155">
        <f t="shared" si="34"/>
        <v>10.333333333333332</v>
      </c>
      <c r="AT48" s="155">
        <f t="shared" si="34"/>
        <v>11.333333333333332</v>
      </c>
      <c r="AU48" s="122" t="e">
        <f t="shared" si="34"/>
        <v>#REF!</v>
      </c>
      <c r="AV48" s="122" t="e">
        <f>SUM(AV3:AV46)</f>
        <v>#REF!</v>
      </c>
      <c r="AW48" s="64" t="e">
        <f>SUM(AW3:AW46)</f>
        <v>#REF!</v>
      </c>
      <c r="AX48" s="164">
        <f t="shared" ref="AX48:BG48" si="35">AX47+AX45+AX42+AX9</f>
        <v>95.666666666666657</v>
      </c>
      <c r="AY48" s="155">
        <f t="shared" si="35"/>
        <v>12.833333333333332</v>
      </c>
      <c r="AZ48" s="155">
        <f t="shared" si="35"/>
        <v>11.333333333333332</v>
      </c>
      <c r="BA48" s="155">
        <f t="shared" si="35"/>
        <v>11.333333333333332</v>
      </c>
      <c r="BB48" s="155">
        <f t="shared" si="35"/>
        <v>11.333333333333332</v>
      </c>
      <c r="BC48" s="155">
        <f t="shared" si="35"/>
        <v>13.833333333333332</v>
      </c>
      <c r="BD48" s="155">
        <f t="shared" si="35"/>
        <v>13.333333333333332</v>
      </c>
      <c r="BE48" s="155">
        <f t="shared" si="35"/>
        <v>10.333333333333332</v>
      </c>
      <c r="BF48" s="155">
        <f t="shared" si="35"/>
        <v>11.333333333333332</v>
      </c>
      <c r="BG48" s="122" t="e">
        <f t="shared" si="35"/>
        <v>#REF!</v>
      </c>
      <c r="BH48" s="122" t="e">
        <f>SUM(BH3:BH46)</f>
        <v>#REF!</v>
      </c>
      <c r="BI48" s="64" t="e">
        <f>SUM(BI3:BI46)</f>
        <v>#REF!</v>
      </c>
      <c r="BJ48" s="4" t="e">
        <f>SUM(BJ3:BJ46)</f>
        <v>#REF!</v>
      </c>
      <c r="BK48" s="1" t="e">
        <f>SUM(BK3:BK46)</f>
        <v>#REF!</v>
      </c>
      <c r="BL48" s="137" t="e">
        <f t="shared" ref="BL48:BM48" si="36">SUM(BL3:BL46)</f>
        <v>#REF!</v>
      </c>
      <c r="BM48" s="108" t="e">
        <f t="shared" si="36"/>
        <v>#REF!</v>
      </c>
      <c r="BO48" s="2"/>
      <c r="BP48" s="2">
        <f>SUM(BP3:BP46)</f>
        <v>4920</v>
      </c>
      <c r="BQ48" s="107">
        <f>SUM(BQ3:BQ46)</f>
        <v>590400</v>
      </c>
    </row>
  </sheetData>
  <sheetProtection sheet="1" objects="1" scenarios="1"/>
  <mergeCells count="13">
    <mergeCell ref="AB1:AI1"/>
    <mergeCell ref="AM1:AN1"/>
    <mergeCell ref="AO1:AP1"/>
    <mergeCell ref="AQ1:AR1"/>
    <mergeCell ref="J1:N1"/>
    <mergeCell ref="S1:AA1"/>
    <mergeCell ref="BG1:BI1"/>
    <mergeCell ref="AS1:AT1"/>
    <mergeCell ref="AY1:AZ1"/>
    <mergeCell ref="BA1:BB1"/>
    <mergeCell ref="BC1:BD1"/>
    <mergeCell ref="BE1:BF1"/>
    <mergeCell ref="AU1:AW1"/>
  </mergeCells>
  <phoneticPr fontId="6" type="noConversion"/>
  <conditionalFormatting sqref="AK9">
    <cfRule type="cellIs" dxfId="12" priority="15" operator="equal">
      <formula>$AJ$3</formula>
    </cfRule>
    <cfRule type="cellIs" dxfId="11" priority="22" operator="greaterThan">
      <formula>$AJ$3</formula>
    </cfRule>
    <cfRule type="cellIs" dxfId="10" priority="23" operator="lessThan">
      <formula>$AJ$3</formula>
    </cfRule>
  </conditionalFormatting>
  <conditionalFormatting sqref="AK42">
    <cfRule type="cellIs" dxfId="9" priority="14" operator="equal">
      <formula>$AJ$10</formula>
    </cfRule>
    <cfRule type="cellIs" dxfId="8" priority="20" operator="greaterThan">
      <formula>$AJ$10</formula>
    </cfRule>
    <cfRule type="cellIs" dxfId="7" priority="21" operator="lessThan">
      <formula>$AJ$10</formula>
    </cfRule>
  </conditionalFormatting>
  <conditionalFormatting sqref="AK45">
    <cfRule type="cellIs" dxfId="6" priority="16" operator="equal">
      <formula>$AJ$43</formula>
    </cfRule>
    <cfRule type="cellIs" dxfId="5" priority="17" operator="greaterThan">
      <formula>$AJ$43</formula>
    </cfRule>
    <cfRule type="cellIs" dxfId="4" priority="18" operator="greaterThan">
      <formula>$AJ$43</formula>
    </cfRule>
    <cfRule type="cellIs" dxfId="3" priority="19" operator="lessThan">
      <formula>$AJ$43</formula>
    </cfRule>
  </conditionalFormatting>
  <conditionalFormatting sqref="AK47">
    <cfRule type="cellIs" dxfId="2" priority="11" operator="equal">
      <formula>$AJ$46</formula>
    </cfRule>
    <cfRule type="cellIs" dxfId="1" priority="12" operator="lessThan">
      <formula>$AJ$46</formula>
    </cfRule>
    <cfRule type="cellIs" dxfId="0" priority="13" operator="greaterThan">
      <formula>$AJ$46</formula>
    </cfRule>
  </conditionalFormatting>
  <pageMargins left="0.70866141732283472" right="0.70866141732283472" top="0.78740157480314965" bottom="0.78740157480314965" header="0.31496062992125984" footer="0.31496062992125984"/>
  <pageSetup paperSize="8" scale="43" orientation="portrait" verticalDpi="4294967295" r:id="rId1"/>
  <ignoredErrors>
    <ignoredError sqref="AX9 AX42 AX45 BO25:BO26 BG32:BH32 AV32"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AA0D0-3EC3-334E-AC7B-B4154B208AC1}">
  <sheetPr>
    <pageSetUpPr fitToPage="1"/>
  </sheetPr>
  <dimension ref="A1:Z159"/>
  <sheetViews>
    <sheetView zoomScaleNormal="100" workbookViewId="0">
      <selection sqref="A1:D1"/>
    </sheetView>
  </sheetViews>
  <sheetFormatPr baseColWidth="10" defaultColWidth="10.81640625" defaultRowHeight="14" x14ac:dyDescent="0.3"/>
  <cols>
    <col min="1" max="1" width="11.6328125" style="424" customWidth="1"/>
    <col min="2" max="2" width="0.1796875" style="424" customWidth="1"/>
    <col min="3" max="3" width="49" style="424" customWidth="1"/>
    <col min="4" max="4" width="42.6328125" style="424" customWidth="1"/>
    <col min="5" max="5" width="4.36328125" style="424" customWidth="1"/>
    <col min="6" max="7" width="3.453125" style="424" customWidth="1"/>
    <col min="8" max="8" width="5" style="424" customWidth="1"/>
    <col min="9" max="9" width="8.81640625" style="424" customWidth="1"/>
    <col min="10" max="10" width="44" style="424" customWidth="1"/>
    <col min="11" max="11" width="29.453125" style="424" customWidth="1"/>
    <col min="12" max="12" width="52.36328125" style="424" customWidth="1"/>
    <col min="13" max="26" width="10.81640625" style="424" hidden="1" customWidth="1"/>
    <col min="27" max="27" width="10.81640625" style="424" customWidth="1"/>
    <col min="28" max="16384" width="10.81640625" style="424"/>
  </cols>
  <sheetData>
    <row r="1" spans="1:10" ht="30" x14ac:dyDescent="0.3">
      <c r="A1" s="668" t="s">
        <v>23</v>
      </c>
      <c r="B1" s="668"/>
      <c r="C1" s="668"/>
      <c r="D1" s="668"/>
    </row>
    <row r="2" spans="1:10" ht="10.25" customHeight="1" x14ac:dyDescent="0.3">
      <c r="A2" s="474"/>
    </row>
    <row r="3" spans="1:10" ht="18" x14ac:dyDescent="0.3">
      <c r="A3" s="426" t="s">
        <v>24</v>
      </c>
    </row>
    <row r="4" spans="1:10" s="435" customFormat="1" ht="49.25" customHeight="1" x14ac:dyDescent="0.35">
      <c r="A4" s="438" t="s">
        <v>25</v>
      </c>
      <c r="D4" s="534"/>
      <c r="E4" s="436"/>
      <c r="F4" s="436"/>
      <c r="G4" s="436"/>
      <c r="H4" s="436"/>
      <c r="I4" s="436"/>
    </row>
    <row r="5" spans="1:10" ht="10.25" customHeight="1" x14ac:dyDescent="0.3"/>
    <row r="6" spans="1:10" ht="18" x14ac:dyDescent="0.3">
      <c r="A6" s="426" t="s">
        <v>26</v>
      </c>
    </row>
    <row r="7" spans="1:10" s="435" customFormat="1" ht="49.25" customHeight="1" x14ac:dyDescent="0.35">
      <c r="A7" s="438" t="s">
        <v>27</v>
      </c>
      <c r="D7" s="490"/>
    </row>
    <row r="9" spans="1:10" ht="18" x14ac:dyDescent="0.35">
      <c r="A9" s="426" t="str">
        <f>IF((AND(C11="",C13="",C15="",C16="")),"","3. Schritt")</f>
        <v/>
      </c>
      <c r="C9" s="462"/>
      <c r="D9" s="462"/>
      <c r="E9" s="462"/>
      <c r="F9" s="462"/>
      <c r="G9" s="462"/>
      <c r="H9" s="462"/>
      <c r="I9" s="462"/>
      <c r="J9" s="462"/>
    </row>
    <row r="10" spans="1:10" ht="15.5" x14ac:dyDescent="0.35">
      <c r="A10" s="462" t="str">
        <f>IF((AND(C11="",C13="",C15="",C16="")),"","Bei einigen SSP sind die Wahlpflichtmodule nicht gänzlich gesetzt, wählen Sie Ihre Module in den gefärbten Zellen!")</f>
        <v/>
      </c>
      <c r="C10" s="462"/>
      <c r="D10" s="462"/>
      <c r="E10" s="462"/>
      <c r="F10" s="462"/>
      <c r="G10" s="462"/>
      <c r="H10" s="462"/>
      <c r="I10" s="491" t="str">
        <f>IF(AND(C11="",ISTEXT(E11)),"Bitte löschen Sie diese Eingabe!","")</f>
        <v/>
      </c>
      <c r="J10" s="462"/>
    </row>
    <row r="11" spans="1:10" ht="15.5" x14ac:dyDescent="0.35">
      <c r="B11" s="427"/>
      <c r="C11" s="492" t="str">
        <f>IF(OR(D4=R47,D7=R47),"Bitte wählen Sie das zweite Pflichtmodul Ihres Studienschwerpunktes SSP_H:","")</f>
        <v/>
      </c>
      <c r="D11" s="462"/>
      <c r="E11" s="670"/>
      <c r="F11" s="670"/>
      <c r="G11" s="670"/>
      <c r="H11" s="670"/>
      <c r="I11" s="670"/>
      <c r="J11" s="670"/>
    </row>
    <row r="12" spans="1:10" ht="15.5" x14ac:dyDescent="0.35">
      <c r="C12" s="462"/>
      <c r="D12" s="462"/>
      <c r="F12" s="491"/>
      <c r="G12" s="462"/>
      <c r="H12" s="462"/>
      <c r="I12" s="491" t="str">
        <f>IF(AND(C13="",ISTEXT(E13)),"Bitte löschen Sie diese Eingabe!","")</f>
        <v/>
      </c>
      <c r="J12" s="462"/>
    </row>
    <row r="13" spans="1:10" ht="15.5" x14ac:dyDescent="0.35">
      <c r="C13" s="492" t="str">
        <f>IF(OR(D4=R52,D7=R52),"Bitte wählen Sie das zweite Pflichtmodul Ihres Studienschwerpunktes SSP_S:","")</f>
        <v/>
      </c>
      <c r="D13" s="462"/>
      <c r="E13" s="669"/>
      <c r="F13" s="669"/>
      <c r="G13" s="669"/>
      <c r="H13" s="669"/>
      <c r="I13" s="669"/>
      <c r="J13" s="669"/>
    </row>
    <row r="14" spans="1:10" ht="15.5" x14ac:dyDescent="0.35">
      <c r="C14" s="462"/>
      <c r="D14" s="462"/>
      <c r="E14" s="491" t="str">
        <f>IF(OR(AND(C15="",ISTEXT(E15)),AND(C16="",ISTEXT(E16))),"Bitte löschen Sie die untenstehende(n) Eingabe!","")</f>
        <v/>
      </c>
      <c r="F14" s="491"/>
      <c r="G14" s="462"/>
      <c r="H14" s="462"/>
      <c r="I14" s="462"/>
      <c r="J14" s="462"/>
    </row>
    <row r="15" spans="1:10" ht="15.5" x14ac:dyDescent="0.35">
      <c r="C15" s="493" t="str">
        <f>IF(OR(D4=R57,D7=R57),"Bitte wählen Sie das erste Pflichtmodul Ihres Studienschwerpunktes SSP_KME:","")</f>
        <v/>
      </c>
      <c r="D15" s="462"/>
      <c r="E15" s="669"/>
      <c r="F15" s="669"/>
      <c r="G15" s="669"/>
      <c r="H15" s="669"/>
      <c r="I15" s="669"/>
      <c r="J15" s="669"/>
    </row>
    <row r="16" spans="1:10" ht="15.5" x14ac:dyDescent="0.35">
      <c r="C16" s="492" t="str">
        <f>IF(OR(D4=R57,D7=R57),"Bitte wählen Sie das zweite Pflichtmodul Ihres Studienschwerpunktes SSP_KME:","")</f>
        <v/>
      </c>
      <c r="D16" s="462"/>
      <c r="E16" s="669"/>
      <c r="F16" s="669"/>
      <c r="G16" s="669"/>
      <c r="H16" s="669"/>
      <c r="I16" s="669"/>
      <c r="J16" s="669"/>
    </row>
    <row r="17" spans="1:18" ht="8.25" customHeight="1" x14ac:dyDescent="0.3"/>
    <row r="18" spans="1:18" ht="54" customHeight="1" x14ac:dyDescent="0.3">
      <c r="A18" s="658" t="str">
        <f>IF(D4="","Wählen Sie oben zuerst einen SSP!",(IF(AND(ISTEXT(D4),D7=R25),CONCATENATE("Mit der Wahl "&amp;D4&amp;" belegen Sie in Ihrem Pflichtstudium 70 Credit Points (CP). Sie wählen weitere 20 CP aus dem Wahlpflicht- und Wahlangebot."),CONCATENATE("Mit der Wahl "&amp;D4&amp;" und "&amp;D7&amp;" belegen Sie in Ihrem Pflichtstudium 80 CP. Sie wählen weitere 10 CP aus dem Wahlpflichtangebot."))))</f>
        <v>Wählen Sie oben zuerst einen SSP!</v>
      </c>
      <c r="B18" s="658"/>
      <c r="C18" s="658"/>
      <c r="D18" s="658"/>
      <c r="E18" s="658"/>
      <c r="F18" s="658"/>
      <c r="G18" s="658"/>
      <c r="H18" s="658"/>
      <c r="I18" s="658"/>
      <c r="J18" s="658"/>
    </row>
    <row r="19" spans="1:18" ht="15.5" x14ac:dyDescent="0.35">
      <c r="C19" s="657" t="str">
        <f>IF(OR(A27="Achtung!",A28="Achtung!",A29="Achtung!",A30="Achtung!",A32="Achtung!",A33="Achtung!",A34="Achtung!",A35="Achtung!",A37="Achtung!",A38="Achtung!",A39="Achtung!",A40="Achtung!"), "Es gibt doppelte Auswahlen. Löschen Sie Ihre Wahl in Kolonne C!","")</f>
        <v/>
      </c>
      <c r="D19" s="657"/>
      <c r="E19" s="428"/>
      <c r="F19" s="428"/>
      <c r="G19" s="428"/>
      <c r="H19" s="428"/>
      <c r="I19" s="428"/>
    </row>
    <row r="20" spans="1:18" ht="18" x14ac:dyDescent="0.3">
      <c r="A20" s="426" t="s">
        <v>28</v>
      </c>
    </row>
    <row r="21" spans="1:18" ht="60" customHeight="1" x14ac:dyDescent="0.3">
      <c r="A21" s="659" t="s">
        <v>381</v>
      </c>
      <c r="B21" s="659"/>
      <c r="C21" s="659"/>
      <c r="D21" s="659"/>
      <c r="E21" s="659"/>
      <c r="F21" s="659"/>
      <c r="G21" s="659"/>
      <c r="H21" s="659"/>
      <c r="I21" s="659"/>
      <c r="J21" s="659"/>
    </row>
    <row r="22" spans="1:18" ht="20" customHeight="1" x14ac:dyDescent="0.35">
      <c r="C22" s="438" t="s">
        <v>29</v>
      </c>
      <c r="D22" s="462"/>
      <c r="E22" s="462"/>
      <c r="F22" s="462"/>
      <c r="G22" s="462"/>
      <c r="H22" s="449" t="s">
        <v>30</v>
      </c>
      <c r="I22" s="538" t="s">
        <v>31</v>
      </c>
      <c r="J22" s="520" t="s">
        <v>32</v>
      </c>
    </row>
    <row r="23" spans="1:18" ht="20" customHeight="1" x14ac:dyDescent="0.35">
      <c r="C23" s="438"/>
      <c r="D23" s="462"/>
      <c r="E23" s="462"/>
      <c r="F23" s="462"/>
      <c r="G23" s="462"/>
      <c r="H23" s="524">
        <f>SUM(H25:H47)</f>
        <v>0</v>
      </c>
      <c r="I23" s="539">
        <v>30</v>
      </c>
      <c r="J23" s="533" t="str">
        <f>IF(D4="","Wählen Sie oben zuerst einen SSP!",IF(I49&lt;90,CONCATENATE("Wählen Sie noch "&amp;((90-I49)/5)&amp;" Module (= "&amp;(90-I49)&amp;" Credit Points)!"),IF(I49&gt;91,"ACHTUNG, Sie haben zu viele Credit Points!","")))</f>
        <v>Wählen Sie oben zuerst einen SSP!</v>
      </c>
    </row>
    <row r="24" spans="1:18" ht="15.5" x14ac:dyDescent="0.35">
      <c r="A24" s="494" t="s">
        <v>33</v>
      </c>
      <c r="B24" s="434"/>
      <c r="C24" s="500"/>
      <c r="D24" s="500"/>
      <c r="E24" s="500"/>
      <c r="F24" s="493"/>
      <c r="G24" s="462"/>
      <c r="I24" s="540"/>
      <c r="J24" s="462" t="str">
        <f>IF(J23="Wählen Sie oben zuerst einen SSP!","","Wahl in Kolonne C!")</f>
        <v/>
      </c>
    </row>
    <row r="25" spans="1:18" ht="15.5" x14ac:dyDescent="0.35">
      <c r="A25" s="495" t="s">
        <v>34</v>
      </c>
      <c r="B25" s="434"/>
      <c r="C25" s="501"/>
      <c r="D25" s="500"/>
      <c r="E25" s="500">
        <v>5</v>
      </c>
      <c r="F25" s="493"/>
      <c r="G25" s="462"/>
      <c r="H25" s="518"/>
      <c r="I25" s="541"/>
    </row>
    <row r="26" spans="1:18" ht="15.5" x14ac:dyDescent="0.35">
      <c r="A26" s="495" t="s">
        <v>35</v>
      </c>
      <c r="B26" s="439"/>
      <c r="C26" s="502"/>
      <c r="D26" s="502"/>
      <c r="E26" s="502">
        <v>5</v>
      </c>
      <c r="F26" s="522"/>
      <c r="G26" s="503"/>
      <c r="H26" s="525"/>
      <c r="I26" s="542"/>
      <c r="J26" s="503"/>
      <c r="O26" s="429">
        <f t="shared" ref="O26:O31" si="0">IF($D$4=Q26,1,0)</f>
        <v>0</v>
      </c>
      <c r="P26" s="429">
        <f t="shared" ref="P26:P31" si="1">IF($D$7=Q26,1,0)</f>
        <v>0</v>
      </c>
      <c r="Q26" s="424" t="s">
        <v>36</v>
      </c>
      <c r="R26" s="424" t="str">
        <f t="shared" ref="R26:R33" si="2">IF(OR($D$4=Q26,$D$7=Q26),"---schon gewählt---",Q26)</f>
        <v>Studienschwerpunkt Lernen (SSP_L)</v>
      </c>
    </row>
    <row r="27" spans="1:18" ht="15.5" x14ac:dyDescent="0.35">
      <c r="A27" s="496" t="str">
        <f>IF((AND(NOT(B27=""),NOT(C27=""))),"Achtung!","")</f>
        <v/>
      </c>
      <c r="B27" s="505" t="str">
        <f>IF($R$38=$D$4,R39,(IF($R$41=$D$4,R42,(IF($R$44=$D$4,R45,(IF($R$47=$D$4,R48,(IF($R$52=$D$4,R53,(IF($R$57=$D$4,E15,"")))))))))))</f>
        <v/>
      </c>
      <c r="C27" s="504"/>
      <c r="D27" s="505"/>
      <c r="F27" s="505" t="str">
        <f t="shared" ref="F27:G30" si="3">IF(B27="","",5)</f>
        <v/>
      </c>
      <c r="G27" s="505" t="str">
        <f t="shared" si="3"/>
        <v/>
      </c>
      <c r="H27" s="526"/>
      <c r="I27" s="543"/>
      <c r="J27" s="660" t="str">
        <f>IF(D4="","Wählen Sie oben zuerst einen SSP!",(CONCATENATE((IF(I49&lt;90,CONCATENATE("Noch "&amp;((90-I49)/5)&amp;" Module!"&amp;CHAR(10)&amp;"HIER: "),IF(I49&gt;90,"ACHTUNG, Sie haben zu viele Credit Points!"&amp;CHAR(10),("Sie haben 90 CP erreicht."&amp;CHAR(10))))&amp;(IF(H30=0,"Wählen Sie mindestens zwei aber maximal vier Module aus dem Wahlpflichtbereich 1.",(IF(H30=5,"Wählen Sie mindestens noch 1 aber maximal vier Module aus dem Wahlpflichtbereich 1.",(IF(H30=10,"Wählen Sie maximal noch 2 Module aus dem Wahlpflichtbereich 1.",(IF(H30=15,"Wählen Sie maximal noch 1 Modul aus dem Wahlpflichtbereich 1.",(IF(H30=20,"Sie können keine weiteren Module aus dem Wahlpflichtbereich 1 wählen.",""))))))))))))))</f>
        <v>Wählen Sie oben zuerst einen SSP!</v>
      </c>
      <c r="O27" s="429">
        <f t="shared" si="0"/>
        <v>0</v>
      </c>
      <c r="P27" s="429">
        <f t="shared" si="1"/>
        <v>0</v>
      </c>
      <c r="Q27" s="424" t="s">
        <v>37</v>
      </c>
      <c r="R27" s="424" t="str">
        <f t="shared" si="2"/>
        <v>Studienschwerpunkt Verhalten (SSP_V)</v>
      </c>
    </row>
    <row r="28" spans="1:18" ht="15.5" x14ac:dyDescent="0.35">
      <c r="A28" s="496" t="str">
        <f t="shared" ref="A28:A30" si="4">IF((AND(NOT(B28=""),NOT(C28=""))),"Achtung!","")</f>
        <v/>
      </c>
      <c r="B28" s="505" t="str">
        <f>IF($R$38=$D$4,R40,(IF($R$41=$D$4,R43,(IF($R$44=$D$4,R46,(IF($R$47=$D$4,E11,(IF($R$52=$D$4,E13,(IF($R$57=$D$4,E16,"")))))))))))</f>
        <v/>
      </c>
      <c r="C28" s="504"/>
      <c r="D28" s="505"/>
      <c r="F28" s="505" t="str">
        <f t="shared" si="3"/>
        <v/>
      </c>
      <c r="G28" s="505" t="str">
        <f t="shared" si="3"/>
        <v/>
      </c>
      <c r="H28" s="526"/>
      <c r="I28" s="543"/>
      <c r="J28" s="661"/>
      <c r="O28" s="429">
        <f t="shared" si="0"/>
        <v>0</v>
      </c>
      <c r="P28" s="429">
        <f t="shared" si="1"/>
        <v>0</v>
      </c>
      <c r="Q28" s="424" t="s">
        <v>38</v>
      </c>
      <c r="R28" s="424" t="str">
        <f t="shared" si="2"/>
        <v>Studienschwerpunkt Geistige Entwicklung (SSP_gE)</v>
      </c>
    </row>
    <row r="29" spans="1:18" ht="15.5" x14ac:dyDescent="0.35">
      <c r="A29" s="496" t="str">
        <f t="shared" si="4"/>
        <v/>
      </c>
      <c r="B29" s="505" t="str">
        <f>IF($R$38=$D$7,R39,(IF($R$41=$D$7,R42,(IF($R$44=$D$7,R45,(IF($R$47=$D$7,R48,(IF($R$52=$D$7,R53,(IF($R$57=$D$7,E15,"")))))))))))</f>
        <v/>
      </c>
      <c r="C29" s="504"/>
      <c r="D29" s="505"/>
      <c r="F29" s="505" t="str">
        <f t="shared" si="3"/>
        <v/>
      </c>
      <c r="G29" s="505" t="str">
        <f t="shared" si="3"/>
        <v/>
      </c>
      <c r="H29" s="526"/>
      <c r="I29" s="543"/>
      <c r="J29" s="661"/>
      <c r="O29" s="429">
        <f t="shared" si="0"/>
        <v>0</v>
      </c>
      <c r="P29" s="429">
        <f t="shared" si="1"/>
        <v>0</v>
      </c>
      <c r="Q29" s="424" t="s">
        <v>39</v>
      </c>
      <c r="R29" s="424" t="str">
        <f t="shared" si="2"/>
        <v>Studienschwerpunkt Hören (SSP_H)</v>
      </c>
    </row>
    <row r="30" spans="1:18" ht="15.5" x14ac:dyDescent="0.35">
      <c r="A30" s="496" t="str">
        <f t="shared" si="4"/>
        <v/>
      </c>
      <c r="B30" s="505" t="str">
        <f>IF($R$38=$D$7,R40,(IF($R$41=$D$7,R43,(IF($R$44=$D$7,R46,(IF($R$47=$D$7,E11,(IF($R$52=$D$7,E13,(IF($R$57=$D$7,E16,"")))))))))))</f>
        <v/>
      </c>
      <c r="C30" s="506"/>
      <c r="D30" s="503"/>
      <c r="F30" s="503" t="str">
        <f t="shared" si="3"/>
        <v/>
      </c>
      <c r="G30" s="503" t="str">
        <f t="shared" si="3"/>
        <v/>
      </c>
      <c r="H30" s="527">
        <f>SUM(F27:F30)+SUM(G27:G30)</f>
        <v>0</v>
      </c>
      <c r="I30" s="544" t="s">
        <v>40</v>
      </c>
      <c r="J30" s="662"/>
      <c r="O30" s="429">
        <f t="shared" si="0"/>
        <v>0</v>
      </c>
      <c r="P30" s="429">
        <f t="shared" si="1"/>
        <v>0</v>
      </c>
      <c r="Q30" s="424" t="s">
        <v>41</v>
      </c>
      <c r="R30" s="424" t="str">
        <f t="shared" si="2"/>
        <v>Studienschwerpunkt Sehen (SSP_S)</v>
      </c>
    </row>
    <row r="31" spans="1:18" ht="15.5" x14ac:dyDescent="0.35">
      <c r="A31" s="495" t="s">
        <v>42</v>
      </c>
      <c r="B31" s="507"/>
      <c r="C31" s="507"/>
      <c r="D31" s="507"/>
      <c r="E31" s="507">
        <v>5</v>
      </c>
      <c r="F31" s="523"/>
      <c r="G31" s="508"/>
      <c r="H31" s="528"/>
      <c r="I31" s="545"/>
      <c r="J31" s="508"/>
      <c r="O31" s="429">
        <f t="shared" si="0"/>
        <v>0</v>
      </c>
      <c r="P31" s="429">
        <f t="shared" si="1"/>
        <v>0</v>
      </c>
      <c r="Q31" s="424" t="s">
        <v>43</v>
      </c>
      <c r="R31" s="424" t="str">
        <f t="shared" si="2"/>
        <v>Studienschwerpunkt Körperlich-motorische Entwicklung (SSP_KmE)</v>
      </c>
    </row>
    <row r="32" spans="1:18" ht="15.5" x14ac:dyDescent="0.35">
      <c r="A32" s="497" t="str">
        <f>IF((AND(NOT(B32=""),NOT(C32=""))),"Achtung!","")</f>
        <v/>
      </c>
      <c r="B32" s="515"/>
      <c r="C32" s="509"/>
      <c r="D32" s="462"/>
      <c r="F32" s="462" t="str">
        <f t="shared" ref="F32:G35" si="5">IF(B32="","",5)</f>
        <v/>
      </c>
      <c r="G32" s="462" t="str">
        <f t="shared" si="5"/>
        <v/>
      </c>
      <c r="H32" s="518"/>
      <c r="I32" s="541"/>
      <c r="J32" s="663" t="str">
        <f>IF(D4="","Wählen Sie oben zuerst einen SSP!",IF(H40&gt;20,"ACHTUNG, maximal 20 CP aus dem Wahlpflichtbereich 2!",(CONCATENATE((IF(I49&lt;90,CONCATENATE("Noch "&amp;((90-I49)/5)&amp;" Module!"&amp;CHAR(10)&amp;"HIER: "),IF(I49&gt;91,"ACHTUNG, Sie haben zu viele Credit Points!"&amp;CHAR(10),("Sie haben 90 CP erreicht!"&amp;CHAR(10))))&amp;(IF(H40=0,"Wählen Sie mindestens zwei aber maximal vier Module aus dem Wahlpflichtbereich 2.",(IF(H40=5,"Wählen Sie mindestens noch 1 aber maximal vier Module aus dem Wahlpflichtbereich 2.",(IF(H40=10,"Wählen Sie maximal noch 2 Module aus dem Wahlpflichtbereich 2.",(IF(H40=15,"Wählen Sie maximal noch 1 Modul aus dem Wahlpflichtbereich 2.",(IF(H40=20,"Sie können keine weiteren Module aus dem Wahlpflichtbereich 2 wählen.","")))))))))))))))</f>
        <v>Wählen Sie oben zuerst einen SSP!</v>
      </c>
      <c r="O32" s="429">
        <f>IF($D$4=Q32,4,0)</f>
        <v>0</v>
      </c>
      <c r="P32" s="429">
        <f>IF($D$7=Q32,4,0)</f>
        <v>0</v>
      </c>
      <c r="Q32" s="424" t="s">
        <v>44</v>
      </c>
      <c r="R32" s="424" t="str">
        <f t="shared" si="2"/>
        <v>Studienschwerpunkt Beratung und Kooperation im heilpädagogischen Kontext (SSP_BuK)</v>
      </c>
    </row>
    <row r="33" spans="1:18" ht="15.5" x14ac:dyDescent="0.35">
      <c r="A33" s="497" t="str">
        <f t="shared" ref="A33:A35" si="6">IF((AND(NOT(B33=""),NOT(C33=""))),"Achtung!","")</f>
        <v/>
      </c>
      <c r="B33" s="516"/>
      <c r="C33" s="509"/>
      <c r="D33" s="462"/>
      <c r="F33" s="462" t="str">
        <f t="shared" si="5"/>
        <v/>
      </c>
      <c r="G33" s="462" t="str">
        <f t="shared" si="5"/>
        <v/>
      </c>
      <c r="H33" s="518"/>
      <c r="I33" s="541"/>
      <c r="J33" s="664"/>
      <c r="O33" s="429">
        <f>IF($D$4=Q33,4,0)</f>
        <v>0</v>
      </c>
      <c r="P33" s="429">
        <f>IF($D$7=Q33,4,0)</f>
        <v>0</v>
      </c>
      <c r="Q33" s="424" t="s">
        <v>45</v>
      </c>
      <c r="R33" s="424" t="str">
        <f t="shared" si="2"/>
        <v>Studienschwerpunkt Schul- und Organisationsentwicklung im heilpädagogischen Kontext (SSP_SOE)</v>
      </c>
    </row>
    <row r="34" spans="1:18" ht="15.5" x14ac:dyDescent="0.35">
      <c r="A34" s="497" t="str">
        <f t="shared" si="6"/>
        <v/>
      </c>
      <c r="B34" s="516"/>
      <c r="C34" s="509"/>
      <c r="D34" s="462"/>
      <c r="F34" s="462" t="str">
        <f t="shared" si="5"/>
        <v/>
      </c>
      <c r="G34" s="462" t="str">
        <f t="shared" si="5"/>
        <v/>
      </c>
      <c r="H34" s="518"/>
      <c r="I34" s="541"/>
      <c r="J34" s="664"/>
    </row>
    <row r="35" spans="1:18" ht="15.5" x14ac:dyDescent="0.35">
      <c r="A35" s="497" t="str">
        <f t="shared" si="6"/>
        <v/>
      </c>
      <c r="B35" s="516"/>
      <c r="C35" s="509"/>
      <c r="D35" s="462"/>
      <c r="F35" s="462" t="str">
        <f t="shared" si="5"/>
        <v/>
      </c>
      <c r="G35" s="462" t="str">
        <f t="shared" si="5"/>
        <v/>
      </c>
      <c r="H35" s="518"/>
      <c r="I35" s="541"/>
      <c r="J35" s="664"/>
      <c r="N35" s="430">
        <f>SUM(O35+P35)</f>
        <v>0</v>
      </c>
      <c r="O35" s="424">
        <f>SUM(O26:O33)</f>
        <v>0</v>
      </c>
      <c r="P35" s="424">
        <f>SUM(P26:P33)</f>
        <v>0</v>
      </c>
    </row>
    <row r="36" spans="1:18" ht="15.5" x14ac:dyDescent="0.35">
      <c r="A36" s="495" t="s">
        <v>46</v>
      </c>
      <c r="B36" s="500"/>
      <c r="C36" s="500"/>
      <c r="D36" s="500"/>
      <c r="E36" s="500">
        <v>5</v>
      </c>
      <c r="F36" s="493"/>
      <c r="G36" s="462"/>
      <c r="H36" s="518"/>
      <c r="I36" s="541"/>
      <c r="J36" s="664"/>
      <c r="N36" s="430" t="s">
        <v>47</v>
      </c>
    </row>
    <row r="37" spans="1:18" ht="15.5" x14ac:dyDescent="0.35">
      <c r="A37" s="497" t="str">
        <f>IF((AND(NOT(B37=""),NOT(C37=""))),"Achtung!","")</f>
        <v/>
      </c>
      <c r="B37" s="462" t="str">
        <f>IF($R$62=$D$4,R63,(IF($R$65=$D$4,R66,"")))</f>
        <v/>
      </c>
      <c r="C37" s="509"/>
      <c r="D37" s="462"/>
      <c r="F37" s="462" t="str">
        <f t="shared" ref="F37:G40" si="7">IF(B37="","",5)</f>
        <v/>
      </c>
      <c r="G37" s="462" t="str">
        <f t="shared" si="7"/>
        <v/>
      </c>
      <c r="H37" s="518"/>
      <c r="I37" s="541"/>
      <c r="J37" s="664"/>
    </row>
    <row r="38" spans="1:18" ht="15.5" x14ac:dyDescent="0.35">
      <c r="A38" s="497" t="str">
        <f t="shared" ref="A38:A40" si="8">IF((AND(NOT(B38=""),NOT(C38=""))),"Achtung!","")</f>
        <v/>
      </c>
      <c r="B38" s="462" t="str">
        <f>IF($R$62=$D$4,R64,(IF($R$65=$D$4,R67,"")))</f>
        <v/>
      </c>
      <c r="C38" s="509"/>
      <c r="D38" s="462"/>
      <c r="F38" s="462" t="str">
        <f t="shared" si="7"/>
        <v/>
      </c>
      <c r="G38" s="462" t="str">
        <f t="shared" si="7"/>
        <v/>
      </c>
      <c r="H38" s="518"/>
      <c r="I38" s="541"/>
      <c r="J38" s="664"/>
      <c r="R38" s="431" t="s">
        <v>36</v>
      </c>
    </row>
    <row r="39" spans="1:18" ht="15.5" x14ac:dyDescent="0.35">
      <c r="A39" s="497" t="str">
        <f t="shared" si="8"/>
        <v/>
      </c>
      <c r="B39" s="462" t="str">
        <f>IF($R$62=$D$7,R63,(IF($R$65=$D$7,R66,"")))</f>
        <v/>
      </c>
      <c r="C39" s="509"/>
      <c r="D39" s="462"/>
      <c r="F39" s="462" t="str">
        <f t="shared" si="7"/>
        <v/>
      </c>
      <c r="G39" s="462" t="str">
        <f t="shared" si="7"/>
        <v/>
      </c>
      <c r="H39" s="518"/>
      <c r="I39" s="541"/>
      <c r="J39" s="664"/>
      <c r="R39" s="418" t="s">
        <v>364</v>
      </c>
    </row>
    <row r="40" spans="1:18" ht="15.5" x14ac:dyDescent="0.35">
      <c r="A40" s="497" t="str">
        <f t="shared" si="8"/>
        <v/>
      </c>
      <c r="B40" s="511" t="str">
        <f>IF($R$62=$D$7,R64,(IF($R$65=$D$7,R67,"")))</f>
        <v/>
      </c>
      <c r="C40" s="510"/>
      <c r="D40" s="511"/>
      <c r="E40" s="432"/>
      <c r="F40" s="511" t="str">
        <f t="shared" si="7"/>
        <v/>
      </c>
      <c r="G40" s="511" t="str">
        <f t="shared" si="7"/>
        <v/>
      </c>
      <c r="H40" s="529">
        <f>SUM(F37:F40)+SUM(G37:G40)+SUM(F32:F35)+SUM(G32:G35)</f>
        <v>0</v>
      </c>
      <c r="I40" s="546" t="s">
        <v>40</v>
      </c>
      <c r="J40" s="665"/>
      <c r="R40" s="418" t="s">
        <v>365</v>
      </c>
    </row>
    <row r="41" spans="1:18" ht="15.5" x14ac:dyDescent="0.35">
      <c r="A41" s="498"/>
      <c r="B41" s="462"/>
      <c r="C41" s="509"/>
      <c r="D41" s="462"/>
      <c r="E41" s="462"/>
      <c r="F41" s="462"/>
      <c r="G41" s="462" t="str">
        <f>IF(C41="","",5)</f>
        <v/>
      </c>
      <c r="H41" s="518"/>
      <c r="I41" s="541"/>
      <c r="J41" s="666" t="str">
        <f>IF(D4="","Wählen Sie oben zuerst einen SSP!",(IF(OR(H30=20,H40=20),"Sie können keine Module aus dem Wahlbereich wählen.",IF((H30+H40=30),"Sie können keine Module aus dem Wahlbereich wählen.",(IF(I49&lt;80,"Sie können 10 CP aus dem Wahlbereich wählen.",(IF(I49=80,"Sie können 10 CP aus dem Wahlbereich wählen.",(IF(I49=85,"Sie können noch 5 CP aus dem Wahlbereich wählen.",(IF(I49=90,"Sie können keine Module aus dem Wahlbereich wählen.",""))))))))))))</f>
        <v>Wählen Sie oben zuerst einen SSP!</v>
      </c>
      <c r="R41" s="431" t="s">
        <v>37</v>
      </c>
    </row>
    <row r="42" spans="1:18" ht="15.5" x14ac:dyDescent="0.35">
      <c r="A42" s="498"/>
      <c r="B42" s="517"/>
      <c r="C42" s="512"/>
      <c r="D42" s="513"/>
      <c r="E42" s="513"/>
      <c r="F42" s="513"/>
      <c r="G42" s="513" t="str">
        <f>IF(C42="","",5)</f>
        <v/>
      </c>
      <c r="H42" s="530">
        <f>SUM(E41:G42)</f>
        <v>0</v>
      </c>
      <c r="I42" s="547" t="s">
        <v>50</v>
      </c>
      <c r="J42" s="667"/>
      <c r="R42" s="418" t="s">
        <v>51</v>
      </c>
    </row>
    <row r="43" spans="1:18" ht="15.5" x14ac:dyDescent="0.35">
      <c r="A43" s="495" t="s">
        <v>52</v>
      </c>
      <c r="B43" s="434"/>
      <c r="C43" s="500"/>
      <c r="D43" s="500"/>
      <c r="E43" s="500">
        <v>5</v>
      </c>
      <c r="F43" s="493"/>
      <c r="G43" s="462"/>
      <c r="H43" s="518"/>
      <c r="I43" s="518"/>
      <c r="J43" s="462"/>
      <c r="R43" s="418" t="s">
        <v>53</v>
      </c>
    </row>
    <row r="44" spans="1:18" ht="15.5" x14ac:dyDescent="0.35">
      <c r="A44" s="495" t="s">
        <v>54</v>
      </c>
      <c r="B44" s="434"/>
      <c r="C44" s="500"/>
      <c r="D44" s="500"/>
      <c r="E44" s="500">
        <v>5</v>
      </c>
      <c r="F44" s="493"/>
      <c r="G44" s="462"/>
      <c r="H44" s="518"/>
      <c r="I44" s="518"/>
      <c r="J44" s="462"/>
      <c r="R44" s="431" t="s">
        <v>38</v>
      </c>
    </row>
    <row r="45" spans="1:18" ht="15.5" x14ac:dyDescent="0.35">
      <c r="A45" s="495" t="s">
        <v>55</v>
      </c>
      <c r="B45" s="434"/>
      <c r="C45" s="500"/>
      <c r="D45" s="500"/>
      <c r="E45" s="500">
        <v>5</v>
      </c>
      <c r="F45" s="493"/>
      <c r="G45" s="462"/>
      <c r="H45" s="518"/>
      <c r="I45" s="518"/>
      <c r="J45" s="462"/>
      <c r="R45" s="418" t="s">
        <v>56</v>
      </c>
    </row>
    <row r="46" spans="1:18" ht="15.5" x14ac:dyDescent="0.35">
      <c r="A46" s="495" t="s">
        <v>57</v>
      </c>
      <c r="B46" s="434"/>
      <c r="C46" s="500"/>
      <c r="D46" s="500"/>
      <c r="E46" s="500">
        <v>5</v>
      </c>
      <c r="F46" s="493"/>
      <c r="G46" s="462"/>
      <c r="H46" s="462"/>
      <c r="I46" s="462"/>
      <c r="J46" s="462"/>
      <c r="R46" s="418" t="s">
        <v>58</v>
      </c>
    </row>
    <row r="47" spans="1:18" ht="15.5" x14ac:dyDescent="0.35">
      <c r="A47" s="495" t="s">
        <v>59</v>
      </c>
      <c r="B47" s="434"/>
      <c r="C47" s="500"/>
      <c r="D47" s="500"/>
      <c r="E47" s="500">
        <v>20</v>
      </c>
      <c r="F47" s="493"/>
      <c r="G47" s="462"/>
      <c r="H47" s="462"/>
      <c r="I47" s="462"/>
      <c r="J47" s="521" t="str">
        <f>IF(I49&gt;91,"ACHTUNG, Sie haben zu viele Credit Points!","")</f>
        <v/>
      </c>
      <c r="R47" s="431" t="s">
        <v>39</v>
      </c>
    </row>
    <row r="48" spans="1:18" ht="15.5" x14ac:dyDescent="0.35">
      <c r="C48" s="462"/>
      <c r="D48" s="462"/>
      <c r="E48" s="462"/>
      <c r="F48" s="462"/>
      <c r="H48" s="531"/>
      <c r="I48" s="532" t="str">
        <f>IF(AND(H30&gt;9,H40&gt;9,I49=90),"PERFEKT",IF(I49=90,"Es gibt noch Unstimmigkeiten!",""))</f>
        <v/>
      </c>
      <c r="J48" s="519" t="str">
        <f>IF(AND(H30&gt;9,H40&gt;9,I49=90),"Studienprogramm mit 90 CP zusammengestellt.","")</f>
        <v/>
      </c>
      <c r="Q48" s="418" t="s">
        <v>60</v>
      </c>
      <c r="R48" s="418" t="s">
        <v>60</v>
      </c>
    </row>
    <row r="49" spans="1:18" ht="15.5" x14ac:dyDescent="0.35">
      <c r="C49" s="462"/>
      <c r="D49" s="514" t="s">
        <v>61</v>
      </c>
      <c r="E49" s="499">
        <f>SUM(E25:E47)</f>
        <v>60</v>
      </c>
      <c r="F49" s="499"/>
      <c r="G49" s="537" t="s">
        <v>62</v>
      </c>
      <c r="H49" s="499">
        <f>SUM(H25:H47)</f>
        <v>0</v>
      </c>
      <c r="I49" s="499">
        <f>E49+H49</f>
        <v>60</v>
      </c>
      <c r="J49" s="462" t="s">
        <v>63</v>
      </c>
    </row>
    <row r="50" spans="1:18" ht="15.5" x14ac:dyDescent="0.35">
      <c r="C50" s="462"/>
      <c r="D50" s="462"/>
      <c r="E50" s="462"/>
      <c r="F50" s="462"/>
      <c r="G50" s="462"/>
      <c r="H50" s="462"/>
      <c r="I50" s="462"/>
      <c r="J50" s="462"/>
      <c r="Q50" s="418" t="s">
        <v>64</v>
      </c>
      <c r="R50" s="418" t="str">
        <f>IF(OR($E$15=Q50,$E$16=Q50,$B$27=Q50,$B$28=Q50,$E$11=Q50,$E$13=Q50,$B$29=Q50,$B$30=Q50),"---schon gewählt---",Q50)</f>
        <v>WP2_04.2 Heilpädagogik im Bereich Hören II</v>
      </c>
    </row>
    <row r="51" spans="1:18" x14ac:dyDescent="0.3">
      <c r="A51" s="418"/>
      <c r="Q51" s="418" t="s">
        <v>65</v>
      </c>
      <c r="R51" s="418" t="str">
        <f>IF(OR($E$15=Q51,$E$16=Q51,$B$27=Q51,$B$28=Q51,$E$11=Q51,$E$13=Q51,$B$29=Q51,$B$30=Q51),"---schon gewählt---",Q51)</f>
        <v>WP2_07 Schwere mehrfache Beeinträchtigungen</v>
      </c>
    </row>
    <row r="52" spans="1:18" x14ac:dyDescent="0.3">
      <c r="A52" s="424" t="str">
        <f>IF(E49=90,"Sie haben jetzt genug Credit Points (CP), wechseln Sie zum nächsten Reiter!","")</f>
        <v/>
      </c>
      <c r="K52" s="422"/>
      <c r="R52" s="431" t="s">
        <v>41</v>
      </c>
    </row>
    <row r="53" spans="1:18" ht="14.5" thickBot="1" x14ac:dyDescent="0.35">
      <c r="K53" s="422"/>
      <c r="Q53" s="418" t="s">
        <v>66</v>
      </c>
      <c r="R53" s="418" t="s">
        <v>66</v>
      </c>
    </row>
    <row r="54" spans="1:18" ht="71" customHeight="1" x14ac:dyDescent="0.3">
      <c r="C54" s="651" t="s">
        <v>21</v>
      </c>
      <c r="D54" s="652"/>
      <c r="E54" s="652"/>
      <c r="F54" s="653"/>
      <c r="K54" s="422"/>
    </row>
    <row r="55" spans="1:18" ht="29" customHeight="1" thickBot="1" x14ac:dyDescent="0.35">
      <c r="C55" s="654" t="s">
        <v>22</v>
      </c>
      <c r="D55" s="655"/>
      <c r="E55" s="655"/>
      <c r="F55" s="656"/>
      <c r="K55" s="422"/>
      <c r="Q55" s="418" t="s">
        <v>67</v>
      </c>
      <c r="R55" s="418" t="str">
        <f>IF(OR($E$15=Q55,$E$16=Q55,$B$27=Q55,$B$28=Q55,$E$11=Q55,$E$13=Q55,$B$29=Q55,$B$30=Q55),"---schon gewählt---",Q55)</f>
        <v>WP2_05.2 Heilpädagogik im Bereich Sehen II</v>
      </c>
    </row>
    <row r="56" spans="1:18" x14ac:dyDescent="0.3">
      <c r="K56" s="419"/>
      <c r="Q56" s="418" t="s">
        <v>65</v>
      </c>
      <c r="R56" s="418" t="str">
        <f>IF(OR($E$15=Q56,$E$16=Q56,$B$27=Q56,$B$28=Q56,$E$11=Q56,$E$13=Q56,$B$29=Q56,$B$30=Q56),"---schon gewählt---",Q56)</f>
        <v>WP2_07 Schwere mehrfache Beeinträchtigungen</v>
      </c>
    </row>
    <row r="57" spans="1:18" x14ac:dyDescent="0.3">
      <c r="K57" s="420"/>
      <c r="R57" s="431" t="s">
        <v>43</v>
      </c>
    </row>
    <row r="58" spans="1:18" x14ac:dyDescent="0.3">
      <c r="K58" s="420"/>
    </row>
    <row r="59" spans="1:18" x14ac:dyDescent="0.3">
      <c r="K59" s="420"/>
      <c r="Q59" s="418" t="s">
        <v>68</v>
      </c>
      <c r="R59" s="418" t="str">
        <f>IF(OR($E$15=Q59,$E$16=Q59,$B$27=Q59,$B$28=Q59,$E$11=Q59,$E$13=Q59,$B$29=Q59,$B$30=Q59),"---schon gewählt---",Q59)</f>
        <v>WP2_06.1 Heilpädagogik im Bereich körperlich-motorische Entwicklung. Motorische Beeinträchtigungen</v>
      </c>
    </row>
    <row r="60" spans="1:18" x14ac:dyDescent="0.3">
      <c r="K60" s="422"/>
      <c r="Q60" s="418" t="s">
        <v>69</v>
      </c>
      <c r="R60" s="418" t="str">
        <f>IF(OR($E$15=Q60,$E$16=Q60,$B$27=Q60,$B$28=Q60,$E$11=Q60,$E$13=Q60,$B$29=Q60,$B$30=Q60),"---schon gewählt---",Q60)</f>
        <v>WP2_06.2 Heilpädagogik im Bereich körperlich-motorische Entwicklung. Chronische Erkrankungen</v>
      </c>
    </row>
    <row r="61" spans="1:18" hidden="1" x14ac:dyDescent="0.3">
      <c r="K61" s="419"/>
      <c r="Q61" s="418" t="s">
        <v>65</v>
      </c>
      <c r="R61" s="418" t="str">
        <f>IF(OR($E$15=Q61,$E$16=Q61,$B$27=Q61,$B$28=Q61,$E$11=Q61,$E$13=Q61,$B$29=Q61,$B$30=Q61),"---schon gewählt---",Q61)</f>
        <v>WP2_07 Schwere mehrfache Beeinträchtigungen</v>
      </c>
    </row>
    <row r="62" spans="1:18" hidden="1" x14ac:dyDescent="0.3">
      <c r="K62" s="420"/>
      <c r="R62" s="431" t="s">
        <v>44</v>
      </c>
    </row>
    <row r="63" spans="1:18" hidden="1" x14ac:dyDescent="0.3">
      <c r="K63" s="420"/>
      <c r="R63" s="418" t="s">
        <v>70</v>
      </c>
    </row>
    <row r="64" spans="1:18" hidden="1" x14ac:dyDescent="0.3">
      <c r="K64" s="420"/>
      <c r="R64" s="418" t="s">
        <v>71</v>
      </c>
    </row>
    <row r="65" spans="1:18" hidden="1" x14ac:dyDescent="0.3">
      <c r="K65" s="422"/>
      <c r="R65" s="431" t="s">
        <v>45</v>
      </c>
    </row>
    <row r="66" spans="1:18" hidden="1" x14ac:dyDescent="0.3">
      <c r="K66" s="419"/>
      <c r="R66" s="418" t="s">
        <v>72</v>
      </c>
    </row>
    <row r="67" spans="1:18" hidden="1" x14ac:dyDescent="0.3">
      <c r="K67" s="420"/>
      <c r="R67" s="418" t="s">
        <v>73</v>
      </c>
    </row>
    <row r="68" spans="1:18" hidden="1" x14ac:dyDescent="0.3">
      <c r="K68" s="420"/>
    </row>
    <row r="69" spans="1:18" hidden="1" x14ac:dyDescent="0.3">
      <c r="K69" s="420"/>
    </row>
    <row r="70" spans="1:18" hidden="1" x14ac:dyDescent="0.3">
      <c r="K70" s="422"/>
    </row>
    <row r="71" spans="1:18" hidden="1" x14ac:dyDescent="0.3">
      <c r="K71" s="422"/>
    </row>
    <row r="72" spans="1:18" hidden="1" x14ac:dyDescent="0.3"/>
    <row r="73" spans="1:18" hidden="1" x14ac:dyDescent="0.3"/>
    <row r="74" spans="1:18" hidden="1" x14ac:dyDescent="0.3">
      <c r="A74" s="418" t="s">
        <v>74</v>
      </c>
    </row>
    <row r="75" spans="1:18" hidden="1" x14ac:dyDescent="0.3"/>
    <row r="76" spans="1:18" hidden="1" x14ac:dyDescent="0.3"/>
    <row r="77" spans="1:18" hidden="1" x14ac:dyDescent="0.3">
      <c r="A77" s="421" t="s">
        <v>75</v>
      </c>
    </row>
    <row r="78" spans="1:18" hidden="1" x14ac:dyDescent="0.3">
      <c r="A78" s="418" t="s">
        <v>76</v>
      </c>
    </row>
    <row r="79" spans="1:18" hidden="1" x14ac:dyDescent="0.3">
      <c r="B79" s="427"/>
      <c r="C79" s="427"/>
      <c r="D79" s="427"/>
      <c r="E79" s="427"/>
      <c r="F79" s="427"/>
      <c r="G79" s="427"/>
      <c r="H79" s="427"/>
      <c r="I79" s="427"/>
      <c r="J79" s="427"/>
    </row>
    <row r="80" spans="1:18" hidden="1" x14ac:dyDescent="0.3">
      <c r="A80" s="425" t="s">
        <v>77</v>
      </c>
    </row>
    <row r="81" spans="1:2" hidden="1" x14ac:dyDescent="0.3">
      <c r="A81" s="425" t="s">
        <v>78</v>
      </c>
    </row>
    <row r="82" spans="1:2" hidden="1" x14ac:dyDescent="0.3">
      <c r="A82" s="418"/>
    </row>
    <row r="83" spans="1:2" hidden="1" x14ac:dyDescent="0.3">
      <c r="A83" s="421" t="s">
        <v>79</v>
      </c>
    </row>
    <row r="84" spans="1:2" hidden="1" x14ac:dyDescent="0.3">
      <c r="A84" s="418" t="s">
        <v>80</v>
      </c>
    </row>
    <row r="85" spans="1:2" hidden="1" x14ac:dyDescent="0.3">
      <c r="A85" s="418"/>
    </row>
    <row r="86" spans="1:2" hidden="1" x14ac:dyDescent="0.3">
      <c r="A86" s="423" t="s">
        <v>81</v>
      </c>
    </row>
    <row r="87" spans="1:2" hidden="1" x14ac:dyDescent="0.3">
      <c r="A87" s="423" t="s">
        <v>82</v>
      </c>
    </row>
    <row r="88" spans="1:2" hidden="1" x14ac:dyDescent="0.3">
      <c r="A88" s="423" t="s">
        <v>83</v>
      </c>
    </row>
    <row r="89" spans="1:2" hidden="1" x14ac:dyDescent="0.3">
      <c r="A89" s="423" t="s">
        <v>84</v>
      </c>
    </row>
    <row r="90" spans="1:2" hidden="1" x14ac:dyDescent="0.3">
      <c r="A90" s="418"/>
    </row>
    <row r="91" spans="1:2" hidden="1" x14ac:dyDescent="0.3">
      <c r="A91" s="418" t="s">
        <v>364</v>
      </c>
      <c r="B91" s="424" t="str">
        <f>IF(OR($B$27=A91,$B$28=A91,$B$29=A91,$B$30=A91,$C$27=A91,$C$28=A91,$C$29=A91,$C$30=A91),"---schon gewählt---",A91)</f>
        <v>WP2_01.1 Heilpädagogik im Bereich Lernen. Lernschwierigkeiten</v>
      </c>
    </row>
    <row r="92" spans="1:2" hidden="1" x14ac:dyDescent="0.3">
      <c r="A92" s="418" t="s">
        <v>365</v>
      </c>
      <c r="B92" s="424" t="str">
        <f t="shared" ref="B92:B106" si="9">IF(OR($B$27=A92,$B$28=A92,$B$29=A92,$B$30=A92,$C$27=A92,$C$28=A92,$C$29=A92,$C$30=A92),"---schon gewählt---",A92)</f>
        <v>WP2_01.2 Heilpädagogik im Bereich Lernen. Inklusionssensible Lehr- und Lernsituationen</v>
      </c>
    </row>
    <row r="93" spans="1:2" hidden="1" x14ac:dyDescent="0.3">
      <c r="A93" s="418" t="s">
        <v>51</v>
      </c>
      <c r="B93" s="424" t="str">
        <f t="shared" si="9"/>
        <v>WP2_02.1 Heilpädagogik im Bereich sozial-emotionale Entwicklung und Verhalten I</v>
      </c>
    </row>
    <row r="94" spans="1:2" hidden="1" x14ac:dyDescent="0.3">
      <c r="A94" s="418" t="s">
        <v>85</v>
      </c>
      <c r="B94" s="424" t="str">
        <f t="shared" si="9"/>
        <v>WP2_02.2 Heilpädagogik im Bereich sozial-emotionale Entwicklung Verhalten II</v>
      </c>
    </row>
    <row r="95" spans="1:2" hidden="1" x14ac:dyDescent="0.3">
      <c r="A95" s="418" t="s">
        <v>56</v>
      </c>
      <c r="B95" s="424" t="str">
        <f t="shared" si="9"/>
        <v>WP2_03.1 Heilpädagogik im Bereich geistige Entwicklung I</v>
      </c>
    </row>
    <row r="96" spans="1:2" hidden="1" x14ac:dyDescent="0.3">
      <c r="A96" s="418" t="s">
        <v>58</v>
      </c>
      <c r="B96" s="424" t="str">
        <f t="shared" si="9"/>
        <v>WP2_03.2 Heilpädagogik im Bereich geistige Entwicklung II</v>
      </c>
    </row>
    <row r="97" spans="1:2" hidden="1" x14ac:dyDescent="0.3">
      <c r="A97" s="418" t="s">
        <v>60</v>
      </c>
      <c r="B97" s="424" t="str">
        <f t="shared" si="9"/>
        <v>WP2_04.1 Heilpädagogik im Bereich Hören I</v>
      </c>
    </row>
    <row r="98" spans="1:2" hidden="1" x14ac:dyDescent="0.3">
      <c r="A98" s="418" t="s">
        <v>64</v>
      </c>
      <c r="B98" s="424" t="str">
        <f t="shared" si="9"/>
        <v>WP2_04.2 Heilpädagogik im Bereich Hören II</v>
      </c>
    </row>
    <row r="99" spans="1:2" hidden="1" x14ac:dyDescent="0.3">
      <c r="A99" s="418" t="s">
        <v>66</v>
      </c>
      <c r="B99" s="424" t="str">
        <f t="shared" si="9"/>
        <v>WP2_05.1 Heilpädagogik im Bereich Sehen I</v>
      </c>
    </row>
    <row r="100" spans="1:2" hidden="1" x14ac:dyDescent="0.3">
      <c r="A100" s="418" t="s">
        <v>67</v>
      </c>
      <c r="B100" s="424" t="str">
        <f t="shared" si="9"/>
        <v>WP2_05.2 Heilpädagogik im Bereich Sehen II</v>
      </c>
    </row>
    <row r="101" spans="1:2" hidden="1" x14ac:dyDescent="0.3">
      <c r="A101" s="418" t="s">
        <v>68</v>
      </c>
      <c r="B101" s="424" t="str">
        <f t="shared" si="9"/>
        <v>WP2_06.1 Heilpädagogik im Bereich körperlich-motorische Entwicklung. Motorische Beeinträchtigungen</v>
      </c>
    </row>
    <row r="102" spans="1:2" hidden="1" x14ac:dyDescent="0.3">
      <c r="A102" s="418" t="s">
        <v>69</v>
      </c>
      <c r="B102" s="424" t="str">
        <f t="shared" si="9"/>
        <v>WP2_06.2 Heilpädagogik im Bereich körperlich-motorische Entwicklung. Chronische Erkrankungen</v>
      </c>
    </row>
    <row r="103" spans="1:2" hidden="1" x14ac:dyDescent="0.3">
      <c r="A103" s="418" t="s">
        <v>65</v>
      </c>
      <c r="B103" s="424" t="str">
        <f t="shared" si="9"/>
        <v>WP2_07 Schwere mehrfache Beeinträchtigungen</v>
      </c>
    </row>
    <row r="104" spans="1:2" hidden="1" x14ac:dyDescent="0.3">
      <c r="A104" s="418" t="s">
        <v>86</v>
      </c>
      <c r="B104" s="424" t="str">
        <f t="shared" si="9"/>
        <v>WP2_08 Begabungs- und Begabtenförderung</v>
      </c>
    </row>
    <row r="105" spans="1:2" hidden="1" x14ac:dyDescent="0.3">
      <c r="A105" s="418" t="s">
        <v>366</v>
      </c>
      <c r="B105" s="424" t="str">
        <f t="shared" si="9"/>
        <v>WP2_09 Prävention und Förderung bei Beeinträchtigungen der Sprache und Kommunikation</v>
      </c>
    </row>
    <row r="106" spans="1:2" hidden="1" x14ac:dyDescent="0.3">
      <c r="A106" s="418" t="s">
        <v>87</v>
      </c>
      <c r="B106" s="424" t="str">
        <f t="shared" si="9"/>
        <v>WP2_10 Autismus im Kontext der Schulischen Heilpädagogik</v>
      </c>
    </row>
    <row r="107" spans="1:2" hidden="1" x14ac:dyDescent="0.3">
      <c r="A107" s="418"/>
    </row>
    <row r="108" spans="1:2" hidden="1" x14ac:dyDescent="0.3">
      <c r="A108" s="421" t="s">
        <v>88</v>
      </c>
    </row>
    <row r="109" spans="1:2" hidden="1" x14ac:dyDescent="0.3">
      <c r="A109" s="418" t="s">
        <v>89</v>
      </c>
    </row>
    <row r="110" spans="1:2" hidden="1" x14ac:dyDescent="0.3">
      <c r="A110" s="418"/>
    </row>
    <row r="111" spans="1:2" hidden="1" x14ac:dyDescent="0.3">
      <c r="A111" s="423" t="s">
        <v>90</v>
      </c>
    </row>
    <row r="112" spans="1:2" hidden="1" x14ac:dyDescent="0.3">
      <c r="A112" s="423" t="s">
        <v>91</v>
      </c>
    </row>
    <row r="113" spans="1:2" hidden="1" x14ac:dyDescent="0.3">
      <c r="A113" s="423" t="s">
        <v>92</v>
      </c>
    </row>
    <row r="114" spans="1:2" hidden="1" x14ac:dyDescent="0.3">
      <c r="A114" s="423" t="s">
        <v>93</v>
      </c>
    </row>
    <row r="115" spans="1:2" hidden="1" x14ac:dyDescent="0.3">
      <c r="A115" s="423"/>
    </row>
    <row r="116" spans="1:2" hidden="1" x14ac:dyDescent="0.3">
      <c r="A116" s="418" t="s">
        <v>94</v>
      </c>
      <c r="B116" s="424" t="str">
        <f>IF(OR($B$32=A116,$B$33=A116,$B$34=A116,$B$35=A116,$B$37=A116,$B$38=A116,$B$39=A116,$B$40=A116,$C$32=A116,$C$33=A116,$C$34=A116,$C$35=A116,$C$37=A116,$C$38=A116,$C$39=A116,$C$40=A116),"---schon gewählt---",A116)</f>
        <v>WP3_02 Mathematik bei besonderem Bildungsbedarf</v>
      </c>
    </row>
    <row r="117" spans="1:2" hidden="1" x14ac:dyDescent="0.3">
      <c r="A117" s="418" t="s">
        <v>95</v>
      </c>
      <c r="B117" s="424" t="str">
        <f t="shared" ref="B117:B126" si="10">IF(OR($B$32=A117,$B$33=A117,$B$34=A117,$B$35=A117,$B$37=A117,$B$38=A117,$B$39=A117,$B$40=A117,$C$32=A117,$C$33=A117,$C$34=A117,$C$35=A117,$C$37=A117,$C$38=A117,$C$39=A117,$C$40=A117),"---schon gewählt---",A117)</f>
        <v>WP3_03 Sprache bei besonderem Bildungsbedarf</v>
      </c>
    </row>
    <row r="118" spans="1:2" hidden="1" x14ac:dyDescent="0.3">
      <c r="A118" s="418" t="s">
        <v>96</v>
      </c>
      <c r="B118" s="424" t="str">
        <f t="shared" si="10"/>
        <v>WP3_04 Medien und Informatik in der Schulischen Heilpädagogik</v>
      </c>
    </row>
    <row r="119" spans="1:2" hidden="1" x14ac:dyDescent="0.3">
      <c r="A119" s="418" t="s">
        <v>97</v>
      </c>
      <c r="B119" s="424" t="str">
        <f t="shared" si="10"/>
        <v>WP3_05 Natur, Mensch, Gesellschaft in der Schulischen Heilpädagogik</v>
      </c>
    </row>
    <row r="120" spans="1:2" hidden="1" x14ac:dyDescent="0.3">
      <c r="A120" s="418" t="s">
        <v>98</v>
      </c>
      <c r="B120" s="424" t="str">
        <f t="shared" si="10"/>
        <v>WP3_06 Künste in der Schulischen Heilpädagogik</v>
      </c>
    </row>
    <row r="121" spans="1:2" hidden="1" x14ac:dyDescent="0.3">
      <c r="A121" s="418"/>
    </row>
    <row r="122" spans="1:2" hidden="1" x14ac:dyDescent="0.3">
      <c r="A122" s="418" t="s">
        <v>99</v>
      </c>
      <c r="B122" s="424" t="str">
        <f t="shared" si="10"/>
        <v>WP4_03 Berufliche Integration. Heilpädagogische Begleitung des Übergangs Schule-Beruf</v>
      </c>
    </row>
    <row r="123" spans="1:2" hidden="1" x14ac:dyDescent="0.3">
      <c r="A123" s="418" t="s">
        <v>70</v>
      </c>
      <c r="B123" s="424" t="str">
        <f t="shared" si="10"/>
        <v>WP4_04.1 Beratung und Coaching in heilpädagogischen Berufsfeldern</v>
      </c>
    </row>
    <row r="124" spans="1:2" hidden="1" x14ac:dyDescent="0.3">
      <c r="A124" s="418" t="s">
        <v>71</v>
      </c>
      <c r="B124" s="424" t="str">
        <f t="shared" si="10"/>
        <v>WP4_04.2 Multiprofessionelle Kooperation</v>
      </c>
    </row>
    <row r="125" spans="1:2" hidden="1" x14ac:dyDescent="0.3">
      <c r="A125" s="418" t="s">
        <v>72</v>
      </c>
      <c r="B125" s="424" t="str">
        <f t="shared" si="10"/>
        <v>WP4_05.1 Schul- und Organisationsentwicklung in heilpädagogischen Berufsfeldern I</v>
      </c>
    </row>
    <row r="126" spans="1:2" hidden="1" x14ac:dyDescent="0.3">
      <c r="A126" s="418" t="s">
        <v>73</v>
      </c>
      <c r="B126" s="424" t="str">
        <f t="shared" si="10"/>
        <v>WP4_05.2 Schul- und Organisationsentwicklung in heilpädagogischen Berufsfeldern II</v>
      </c>
    </row>
    <row r="127" spans="1:2" hidden="1" x14ac:dyDescent="0.3">
      <c r="A127" s="418"/>
    </row>
    <row r="128" spans="1:2" hidden="1" x14ac:dyDescent="0.3">
      <c r="A128" s="421" t="s">
        <v>100</v>
      </c>
    </row>
    <row r="129" spans="1:2" hidden="1" x14ac:dyDescent="0.3">
      <c r="A129" s="418" t="s">
        <v>101</v>
      </c>
    </row>
    <row r="130" spans="1:2" hidden="1" x14ac:dyDescent="0.3">
      <c r="A130" s="418"/>
    </row>
    <row r="131" spans="1:2" hidden="1" x14ac:dyDescent="0.3">
      <c r="A131" s="423" t="s">
        <v>102</v>
      </c>
    </row>
    <row r="132" spans="1:2" hidden="1" x14ac:dyDescent="0.3">
      <c r="A132" s="423" t="s">
        <v>103</v>
      </c>
    </row>
    <row r="133" spans="1:2" hidden="1" x14ac:dyDescent="0.3">
      <c r="A133" s="423" t="s">
        <v>104</v>
      </c>
    </row>
    <row r="134" spans="1:2" hidden="1" x14ac:dyDescent="0.3">
      <c r="A134" s="418"/>
    </row>
    <row r="135" spans="1:2" hidden="1" x14ac:dyDescent="0.3">
      <c r="A135" s="418" t="s">
        <v>105</v>
      </c>
      <c r="B135" s="424" t="str">
        <f>IF(OR($B$42=A135,$B$42=A135,$C$41=A135,$C$42=A135),"---schon gewählt---",A135)</f>
        <v>W3_07 Deutsch als Zweitsprache und Mehrsprachigkeit</v>
      </c>
    </row>
    <row r="136" spans="1:2" hidden="1" x14ac:dyDescent="0.3">
      <c r="A136" s="418" t="s">
        <v>360</v>
      </c>
      <c r="B136" s="424" t="str">
        <f>IF(OR($B$42=A136,$B$42=A136,$C$41=A136,$C$42=A136),"---schon gewählt---",A136)</f>
        <v>5 CP aus W_xy-a Flexibles Wahlkursangebot</v>
      </c>
    </row>
    <row r="137" spans="1:2" hidden="1" x14ac:dyDescent="0.3">
      <c r="A137" s="424" t="s">
        <v>361</v>
      </c>
      <c r="B137" s="424" t="str">
        <f>IF(OR($B$42=A137,$B$42=A137,$C$41=A137,$C$42=A137),"---schon gewählt---",A137)</f>
        <v>5 CP aus W_xy-b Flexibles Wahlkursangebot</v>
      </c>
    </row>
    <row r="138" spans="1:2" hidden="1" x14ac:dyDescent="0.3"/>
    <row r="139" spans="1:2" hidden="1" x14ac:dyDescent="0.3"/>
    <row r="140" spans="1:2" hidden="1" x14ac:dyDescent="0.3"/>
    <row r="141" spans="1:2" hidden="1" x14ac:dyDescent="0.3"/>
    <row r="142" spans="1:2" hidden="1" x14ac:dyDescent="0.3"/>
    <row r="143" spans="1:2" hidden="1" x14ac:dyDescent="0.3"/>
    <row r="144" spans="1:2"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sheetData>
  <sheetProtection sheet="1" selectLockedCells="1"/>
  <mergeCells count="13">
    <mergeCell ref="A1:D1"/>
    <mergeCell ref="E13:J13"/>
    <mergeCell ref="E11:J11"/>
    <mergeCell ref="E15:J15"/>
    <mergeCell ref="E16:J16"/>
    <mergeCell ref="C19:D19"/>
    <mergeCell ref="A18:J18"/>
    <mergeCell ref="A21:J21"/>
    <mergeCell ref="C54:F54"/>
    <mergeCell ref="C55:F55"/>
    <mergeCell ref="J27:J30"/>
    <mergeCell ref="J32:J40"/>
    <mergeCell ref="J41:J42"/>
  </mergeCells>
  <phoneticPr fontId="6" type="noConversion"/>
  <conditionalFormatting sqref="C27:C30">
    <cfRule type="expression" dxfId="108" priority="8">
      <formula>B27=""</formula>
    </cfRule>
  </conditionalFormatting>
  <conditionalFormatting sqref="C32:C35">
    <cfRule type="expression" dxfId="107" priority="7">
      <formula>B32=""</formula>
    </cfRule>
  </conditionalFormatting>
  <conditionalFormatting sqref="C37:C40">
    <cfRule type="expression" dxfId="106" priority="6">
      <formula>B37=""</formula>
    </cfRule>
  </conditionalFormatting>
  <conditionalFormatting sqref="C41:C42">
    <cfRule type="expression" dxfId="105" priority="5">
      <formula>B41=""</formula>
    </cfRule>
  </conditionalFormatting>
  <conditionalFormatting sqref="C19:D19 A27:A30 A32:A35 A37:A40">
    <cfRule type="containsText" dxfId="104" priority="4" operator="containsText" text="*">
      <formula>NOT(ISERROR(SEARCH("*",A19)))</formula>
    </cfRule>
  </conditionalFormatting>
  <conditionalFormatting sqref="E16:F16">
    <cfRule type="expression" dxfId="103" priority="56">
      <formula>$C$16="Bitte wählen Sie das zweite Pflichtmodul Ihres Studienschwerpunktes SSP_KME:"</formula>
    </cfRule>
  </conditionalFormatting>
  <conditionalFormatting sqref="E15:F15">
    <cfRule type="expression" dxfId="102" priority="57">
      <formula>$C$15="Bitte wählen Sie das erste Pflichtmodul Ihres Studienschwerpunktes SSP_KME:"</formula>
    </cfRule>
  </conditionalFormatting>
  <conditionalFormatting sqref="E13:F13">
    <cfRule type="expression" dxfId="101" priority="58">
      <formula>$C$13="Bitte wählen Sie das zweite Pflichtmodul Ihres Studienschwerpunktes SSP_S:"</formula>
    </cfRule>
  </conditionalFormatting>
  <conditionalFormatting sqref="E11:F11">
    <cfRule type="expression" dxfId="100" priority="59">
      <formula>$C$11="Bitte wählen Sie das zweite Pflichtmodul Ihres Studienschwerpunktes SSP_H:"</formula>
    </cfRule>
  </conditionalFormatting>
  <conditionalFormatting sqref="I49">
    <cfRule type="expression" dxfId="99" priority="120">
      <formula>$I$49&gt;90</formula>
    </cfRule>
    <cfRule type="containsText" dxfId="98" priority="121" operator="containsText" text="90">
      <formula>NOT(ISERROR(SEARCH("90",I49)))</formula>
    </cfRule>
  </conditionalFormatting>
  <conditionalFormatting sqref="J47 J23">
    <cfRule type="containsText" dxfId="97" priority="1" operator="containsText" text="Credit">
      <formula>NOT(ISERROR(SEARCH("Credit",J23)))</formula>
    </cfRule>
  </conditionalFormatting>
  <dataValidations count="8">
    <dataValidation type="list" allowBlank="1" showInputMessage="1" showErrorMessage="1" sqref="D4 D7:D10" xr:uid="{63D5DE62-B6E2-9C49-9B62-479C298D8911}">
      <formula1>$R$25:$R$33</formula1>
    </dataValidation>
    <dataValidation type="list" allowBlank="1" showInputMessage="1" showErrorMessage="1" sqref="C27:C30" xr:uid="{ECEB1F60-9E85-E240-A1F1-AA0DD3C17CB1}">
      <formula1>$B$90:$B$106</formula1>
    </dataValidation>
    <dataValidation type="list" allowBlank="1" showInputMessage="1" showErrorMessage="1" sqref="C37:C40" xr:uid="{79FA39A0-2B66-2740-847A-9949C33CF18D}">
      <formula1>$B$121:$B$126</formula1>
    </dataValidation>
    <dataValidation type="list" allowBlank="1" showInputMessage="1" showErrorMessage="1" sqref="C32:C35" xr:uid="{8992772D-6D7A-D54D-A95E-304E65BABDBC}">
      <formula1>$B$115:$B$120</formula1>
    </dataValidation>
    <dataValidation type="list" allowBlank="1" showInputMessage="1" showErrorMessage="1" sqref="C41:C42" xr:uid="{C0A5327F-4656-E94A-A719-8D1D9DC1EFC6}">
      <formula1>$B$134:$B$137</formula1>
    </dataValidation>
    <dataValidation type="list" allowBlank="1" showInputMessage="1" showErrorMessage="1" sqref="E11:F11" xr:uid="{D685BAC6-4DF5-BB45-A529-A7B462558906}">
      <formula1>$R$49:$R$51</formula1>
    </dataValidation>
    <dataValidation type="list" allowBlank="1" showInputMessage="1" showErrorMessage="1" sqref="E13:F13" xr:uid="{508B2635-BA19-FB40-B21F-964E545CD103}">
      <formula1>$R$54:$R$56</formula1>
    </dataValidation>
    <dataValidation type="list" allowBlank="1" showInputMessage="1" showErrorMessage="1" sqref="E15:F16" xr:uid="{CF2654A4-8D59-3F48-800B-44E82A7C4A50}">
      <formula1>$R$58:$R$61</formula1>
    </dataValidation>
  </dataValidations>
  <hyperlinks>
    <hyperlink ref="C55" r:id="rId1" xr:uid="{E411EA7F-7EB5-4044-BA22-665EA84595B4}"/>
  </hyperlinks>
  <pageMargins left="0.7" right="0.7" top="0.75" bottom="0.75" header="0.3" footer="0.3"/>
  <pageSetup paperSize="9" scale="70" orientation="landscape" r:id="rId2"/>
  <ignoredErrors>
    <ignoredError sqref="I40 I30" twoDigitTextYear="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74DD8-57BF-754B-870E-892968E2156E}">
  <dimension ref="A1:W32"/>
  <sheetViews>
    <sheetView workbookViewId="0">
      <selection activeCell="J9" sqref="J9"/>
    </sheetView>
  </sheetViews>
  <sheetFormatPr baseColWidth="10" defaultColWidth="10.81640625" defaultRowHeight="17" customHeight="1" x14ac:dyDescent="0.35"/>
  <cols>
    <col min="1" max="1" width="2" style="462" customWidth="1"/>
    <col min="2" max="2" width="0.1796875" style="462" customWidth="1"/>
    <col min="3" max="3" width="85.6328125" style="462" customWidth="1"/>
    <col min="4" max="4" width="2" style="462" customWidth="1"/>
    <col min="5" max="7" width="3.453125" style="462" customWidth="1"/>
    <col min="8" max="8" width="2" style="640" customWidth="1"/>
    <col min="9" max="9" width="2.1796875" style="462" bestFit="1" customWidth="1"/>
    <col min="10" max="10" width="27.6328125" style="462" customWidth="1"/>
    <col min="11" max="11" width="12" style="462" customWidth="1"/>
    <col min="12" max="12" width="2.1796875" style="518" bestFit="1" customWidth="1"/>
    <col min="13" max="13" width="12" style="462" bestFit="1" customWidth="1"/>
    <col min="14" max="14" width="2.453125" style="518" bestFit="1" customWidth="1"/>
    <col min="15" max="15" width="25.1796875" style="462" bestFit="1" customWidth="1"/>
    <col min="16" max="16" width="25.1796875" style="462" customWidth="1"/>
    <col min="17" max="18" width="25.1796875" style="462" hidden="1" customWidth="1"/>
    <col min="19" max="21" width="10.81640625" style="462" hidden="1" customWidth="1"/>
    <col min="22" max="22" width="2.36328125" style="462" hidden="1" customWidth="1"/>
    <col min="23" max="23" width="10.81640625" style="462" hidden="1" customWidth="1"/>
    <col min="24" max="16384" width="10.81640625" style="462"/>
  </cols>
  <sheetData>
    <row r="1" spans="1:23" ht="31" customHeight="1" x14ac:dyDescent="0.35">
      <c r="A1" s="634" t="s">
        <v>372</v>
      </c>
    </row>
    <row r="2" spans="1:23" s="438" customFormat="1" ht="22" customHeight="1" x14ac:dyDescent="0.35">
      <c r="A2" s="438" t="s">
        <v>369</v>
      </c>
      <c r="H2" s="639"/>
      <c r="L2" s="449"/>
      <c r="N2" s="449"/>
      <c r="S2" s="438" t="s">
        <v>374</v>
      </c>
      <c r="U2" s="438">
        <f>SUM(K25:K27)</f>
        <v>0</v>
      </c>
      <c r="W2" s="438">
        <f t="shared" ref="W2" si="0">SUM(M25:M27)</f>
        <v>0</v>
      </c>
    </row>
    <row r="3" spans="1:23" ht="13" customHeight="1" x14ac:dyDescent="0.35">
      <c r="S3" s="462" t="s">
        <v>377</v>
      </c>
    </row>
    <row r="4" spans="1:23" ht="17.5" x14ac:dyDescent="0.35">
      <c r="C4" s="486" t="str">
        <f>IF(NOT(Assistent!I48="PERFEKT"),"Füllen Sie zuerst das Blatt 'Assistent' OHNE FEHLER fertig aus!","")</f>
        <v>Füllen Sie zuerst das Blatt 'Assistent' OHNE FEHLER fertig aus!</v>
      </c>
      <c r="J4" s="672" t="str">
        <f>IF(OR(U2&lt;5,AND(W2&lt;5,M6="2. SSP")),"ACHTUNG! Sie müssen mindestens ein BP-Modul pro SSP anrechnen!","")</f>
        <v>ACHTUNG! Sie müssen mindestens ein BP-Modul pro SSP anrechnen!</v>
      </c>
      <c r="K4" s="672"/>
      <c r="L4" s="672"/>
      <c r="M4" s="672"/>
      <c r="N4" s="672"/>
      <c r="O4" s="672"/>
      <c r="S4" s="462" t="s">
        <v>378</v>
      </c>
    </row>
    <row r="5" spans="1:23" ht="51" customHeight="1" x14ac:dyDescent="0.35">
      <c r="C5" s="673" t="s">
        <v>375</v>
      </c>
      <c r="D5" s="673"/>
      <c r="E5" s="673"/>
      <c r="F5" s="673"/>
      <c r="G5" s="673"/>
      <c r="H5" s="641"/>
      <c r="J5" s="671" t="str">
        <f>IF(OR(K31&lt;=29,M31&lt;=29),"Sie müssen mindestens 30 ECTS pro SSP anrechnen!","")</f>
        <v>Sie müssen mindestens 30 ECTS pro SSP anrechnen!</v>
      </c>
      <c r="K5" s="671"/>
      <c r="L5" s="671"/>
      <c r="M5" s="671"/>
      <c r="N5" s="671"/>
      <c r="O5" s="671"/>
      <c r="P5" s="438"/>
      <c r="Q5" s="438"/>
      <c r="R5" s="438"/>
    </row>
    <row r="6" spans="1:23" ht="17" customHeight="1" x14ac:dyDescent="0.35">
      <c r="J6" s="628" t="s">
        <v>368</v>
      </c>
      <c r="K6" s="462" t="s">
        <v>373</v>
      </c>
      <c r="M6" s="462" t="str">
        <f>IF(NOT(Assistent!D7=""),"2. SSP","")</f>
        <v/>
      </c>
      <c r="S6" s="462" t="s">
        <v>370</v>
      </c>
    </row>
    <row r="7" spans="1:23" s="627" customFormat="1" ht="17" customHeight="1" x14ac:dyDescent="0.35">
      <c r="A7" s="627" t="str">
        <f>Assistent!A25</f>
        <v>P1_01 Grundfragen der Heilpädagogik</v>
      </c>
      <c r="E7" s="627">
        <f>Assistent!E25</f>
        <v>5</v>
      </c>
      <c r="J7" s="627" t="s">
        <v>376</v>
      </c>
      <c r="K7" s="633" t="str">
        <f>IF(K31&gt;=30,"Perfekt!","ACHTUNG!")</f>
        <v>ACHTUNG!</v>
      </c>
      <c r="L7" s="633"/>
      <c r="M7" s="633" t="str">
        <f>IF(NOT(Assistent!D7=""),IF(M31&gt;=30,"Perfekt!","ACHTUNG!"),"")</f>
        <v/>
      </c>
      <c r="N7" s="630"/>
    </row>
    <row r="8" spans="1:23" s="627" customFormat="1" ht="17" customHeight="1" thickBot="1" x14ac:dyDescent="0.4">
      <c r="A8" s="627" t="str">
        <f>Assistent!A26</f>
        <v>P1_02 Diagnostik, Förderung und Partizipation bei besonderem Bildungsbedarf</v>
      </c>
      <c r="E8" s="627">
        <f>Assistent!E26</f>
        <v>5</v>
      </c>
      <c r="L8" s="630"/>
      <c r="N8" s="630"/>
    </row>
    <row r="9" spans="1:23" ht="17" customHeight="1" x14ac:dyDescent="0.35">
      <c r="A9" s="462" t="str">
        <f>Assistent!A27</f>
        <v/>
      </c>
      <c r="B9" s="462" t="str">
        <f>Assistent!B27</f>
        <v/>
      </c>
      <c r="C9" s="462" t="str">
        <f>IF(NOT(Assistent!B27=""),Assistent!B27,IF(Assistent!C27="","",Assistent!C27))</f>
        <v/>
      </c>
      <c r="D9" s="629" t="str">
        <f>IF(C9="","",".")</f>
        <v/>
      </c>
      <c r="F9" s="462" t="str">
        <f>Assistent!F27</f>
        <v/>
      </c>
      <c r="G9" s="462" t="str">
        <f>Assistent!G27</f>
        <v/>
      </c>
      <c r="H9" s="629" t="str">
        <f>IF(C9="","",".")</f>
        <v/>
      </c>
      <c r="I9" s="518" t="str">
        <f>IF(AND(AND(K9="",M9=""),NOT(J9="Wählen…")),"!!","")</f>
        <v/>
      </c>
      <c r="J9" s="635" t="s">
        <v>374</v>
      </c>
      <c r="K9" s="462" t="str">
        <f>IF(NOT(B9=""),SUM(E9:G9),IF(AND(J9="Anrechnen",NOT(C9=""),B9=""),SUM(E9:G9),""))</f>
        <v/>
      </c>
      <c r="M9" s="462" t="str">
        <f>IF(AND(J9="Anrechnen an 2. SSP",NOT(C9="")),SUM(E9:G9),"")</f>
        <v/>
      </c>
      <c r="N9" s="518" t="str">
        <f>IF(S9="Fehler","!!",IF(AND(M$6="",NOT(M9="")),"!!",""))</f>
        <v/>
      </c>
      <c r="O9" s="462" t="str">
        <f>IF(B9="","","Automatisch angerechnet!")</f>
        <v/>
      </c>
      <c r="S9" s="462" t="str">
        <f>IF(AND(NOT(M9=""),(K9=M9)),"Fehler","")</f>
        <v/>
      </c>
    </row>
    <row r="10" spans="1:23" ht="17" customHeight="1" x14ac:dyDescent="0.35">
      <c r="A10" s="462" t="str">
        <f>Assistent!A28</f>
        <v/>
      </c>
      <c r="B10" s="462" t="str">
        <f>Assistent!B28</f>
        <v/>
      </c>
      <c r="C10" s="462" t="str">
        <f>IF(NOT(Assistent!B28=""),Assistent!B28,IF(Assistent!C28="","",Assistent!C28))</f>
        <v/>
      </c>
      <c r="D10" s="629" t="str">
        <f t="shared" ref="D10:D29" si="1">IF(C10="","",".")</f>
        <v/>
      </c>
      <c r="F10" s="462" t="str">
        <f>Assistent!F28</f>
        <v/>
      </c>
      <c r="G10" s="462" t="str">
        <f>Assistent!G28</f>
        <v/>
      </c>
      <c r="H10" s="629" t="str">
        <f t="shared" ref="H10:H29" si="2">IF(C10="","",".")</f>
        <v/>
      </c>
      <c r="I10" s="518" t="str">
        <f>IF(AND(AND(K10="",M10=""),NOT(J10="Wählen…")),"!!","")</f>
        <v/>
      </c>
      <c r="J10" s="636" t="s">
        <v>374</v>
      </c>
      <c r="K10" s="462" t="str">
        <f>IF(NOT(B10=""),SUM(E10:G10),IF(AND(J10="Anrechnen",NOT(C10=""),B10=""),SUM(E10:G10),""))</f>
        <v/>
      </c>
      <c r="M10" s="462" t="str">
        <f>IF(AND(J10="Anrechnen an 2. SSP",NOT(C10="")),SUM(E10:G10),"")</f>
        <v/>
      </c>
      <c r="N10" s="518" t="str">
        <f t="shared" ref="N10:N29" si="3">IF(S10="Fehler","!!",IF(AND(M$6="",NOT(M10="")),"!!",""))</f>
        <v/>
      </c>
      <c r="O10" s="462" t="str">
        <f t="shared" ref="O10:O24" si="4">IF(B10="","","Automatisch angerechnet!")</f>
        <v/>
      </c>
      <c r="S10" s="462" t="str">
        <f t="shared" ref="S10:S29" si="5">IF(AND(NOT(M10=""),(K10=M10)),"Fehler","")</f>
        <v/>
      </c>
    </row>
    <row r="11" spans="1:23" ht="17" customHeight="1" x14ac:dyDescent="0.35">
      <c r="A11" s="462" t="str">
        <f>Assistent!A29</f>
        <v/>
      </c>
      <c r="B11" s="462" t="str">
        <f>Assistent!B29</f>
        <v/>
      </c>
      <c r="C11" s="462" t="str">
        <f>IF(NOT(Assistent!B29=""),Assistent!B29,IF(Assistent!C29="","",Assistent!C29))</f>
        <v/>
      </c>
      <c r="D11" s="629" t="str">
        <f t="shared" si="1"/>
        <v/>
      </c>
      <c r="F11" s="462" t="str">
        <f>Assistent!F29</f>
        <v/>
      </c>
      <c r="G11" s="462" t="str">
        <f>Assistent!G29</f>
        <v/>
      </c>
      <c r="H11" s="629" t="str">
        <f t="shared" si="2"/>
        <v/>
      </c>
      <c r="I11" s="518" t="str">
        <f>IF(AND(AND(K11="",M11=""),NOT(J11="Wählen…")),"!!","")</f>
        <v/>
      </c>
      <c r="J11" s="636" t="s">
        <v>374</v>
      </c>
      <c r="K11" s="462" t="str">
        <f t="shared" ref="K11:K17" si="6">IF(AND(J11="Anrechnen",NOT(C11=""),B11=""),SUM(E11:G11),"")</f>
        <v/>
      </c>
      <c r="M11" s="462" t="str">
        <f>IF(NOT(B11=""),SUM(E11:G11),IF(AND(J11="Anrechnen an 2. SSP",NOT(C11="")),SUM(E11:G11),""))</f>
        <v/>
      </c>
      <c r="N11" s="518" t="str">
        <f t="shared" si="3"/>
        <v/>
      </c>
      <c r="O11" s="462" t="str">
        <f t="shared" si="4"/>
        <v/>
      </c>
      <c r="S11" s="462" t="str">
        <f t="shared" si="5"/>
        <v/>
      </c>
    </row>
    <row r="12" spans="1:23" ht="17" customHeight="1" x14ac:dyDescent="0.35">
      <c r="A12" s="462" t="str">
        <f>Assistent!A30</f>
        <v/>
      </c>
      <c r="B12" s="462" t="str">
        <f>Assistent!B30</f>
        <v/>
      </c>
      <c r="C12" s="462" t="str">
        <f>IF(NOT(Assistent!B30=""),Assistent!B30,IF(Assistent!C30="","",Assistent!C30))</f>
        <v/>
      </c>
      <c r="D12" s="629" t="str">
        <f t="shared" si="1"/>
        <v/>
      </c>
      <c r="F12" s="462" t="str">
        <f>Assistent!F30</f>
        <v/>
      </c>
      <c r="G12" s="462" t="str">
        <f>Assistent!G30</f>
        <v/>
      </c>
      <c r="H12" s="629" t="str">
        <f t="shared" si="2"/>
        <v/>
      </c>
      <c r="I12" s="518" t="str">
        <f>IF(AND(AND(K12="",M12=""),NOT(J12="Wählen…")),"!!","")</f>
        <v/>
      </c>
      <c r="J12" s="636" t="s">
        <v>374</v>
      </c>
      <c r="K12" s="462" t="str">
        <f t="shared" si="6"/>
        <v/>
      </c>
      <c r="M12" s="462" t="str">
        <f>IF(NOT(B12=""),SUM(E12:G12),IF(AND(J12="Anrechnen an 2. SSP",NOT(C12="")),SUM(E12:G12),""))</f>
        <v/>
      </c>
      <c r="N12" s="518" t="str">
        <f t="shared" si="3"/>
        <v/>
      </c>
      <c r="O12" s="462" t="str">
        <f t="shared" si="4"/>
        <v/>
      </c>
      <c r="S12" s="462" t="str">
        <f t="shared" si="5"/>
        <v/>
      </c>
    </row>
    <row r="13" spans="1:23" s="627" customFormat="1" ht="17" customHeight="1" x14ac:dyDescent="0.35">
      <c r="A13" s="627" t="str">
        <f>Assistent!A31</f>
        <v>P3_01 Inklusive Didaktik unter heilpädagogischer Perspektive. Lernen und Partizipation in Sprache und Mathematik</v>
      </c>
      <c r="D13" s="629"/>
      <c r="E13" s="627">
        <f>Assistent!E31</f>
        <v>5</v>
      </c>
      <c r="H13" s="629" t="str">
        <f t="shared" si="2"/>
        <v/>
      </c>
      <c r="I13" s="518"/>
      <c r="J13" s="638"/>
      <c r="K13" s="462" t="str">
        <f t="shared" si="6"/>
        <v/>
      </c>
      <c r="M13" s="462"/>
      <c r="N13" s="518"/>
      <c r="O13" s="462" t="str">
        <f t="shared" si="4"/>
        <v/>
      </c>
      <c r="P13" s="462"/>
      <c r="Q13" s="462"/>
      <c r="R13" s="462"/>
      <c r="S13" s="462" t="str">
        <f t="shared" si="5"/>
        <v/>
      </c>
    </row>
    <row r="14" spans="1:23" ht="17" customHeight="1" x14ac:dyDescent="0.35">
      <c r="A14" s="462" t="str">
        <f>Assistent!A32</f>
        <v/>
      </c>
      <c r="C14" s="462" t="str">
        <f>IF(Assistent!C32="","",Assistent!C32)</f>
        <v/>
      </c>
      <c r="D14" s="629" t="str">
        <f t="shared" si="1"/>
        <v/>
      </c>
      <c r="F14" s="462" t="str">
        <f>Assistent!F32</f>
        <v/>
      </c>
      <c r="G14" s="462" t="str">
        <f>Assistent!G32</f>
        <v/>
      </c>
      <c r="H14" s="629" t="str">
        <f t="shared" si="2"/>
        <v/>
      </c>
      <c r="I14" s="518" t="str">
        <f>IF(AND(AND(K14="",M14=""),NOT(J14="Wählen…")),"!!","")</f>
        <v/>
      </c>
      <c r="J14" s="636" t="s">
        <v>374</v>
      </c>
      <c r="K14" s="462" t="str">
        <f t="shared" si="6"/>
        <v/>
      </c>
      <c r="M14" s="462" t="str">
        <f>IF(AND(J14="Anrechnen an 2. SSP",NOT(C14="")),SUM(E14:G14),"")</f>
        <v/>
      </c>
      <c r="N14" s="518" t="str">
        <f t="shared" si="3"/>
        <v/>
      </c>
      <c r="O14" s="462" t="str">
        <f t="shared" si="4"/>
        <v/>
      </c>
      <c r="S14" s="462" t="str">
        <f t="shared" si="5"/>
        <v/>
      </c>
    </row>
    <row r="15" spans="1:23" ht="17" customHeight="1" x14ac:dyDescent="0.35">
      <c r="A15" s="462" t="str">
        <f>Assistent!A33</f>
        <v/>
      </c>
      <c r="C15" s="462" t="str">
        <f>IF(Assistent!C33="","",Assistent!C33)</f>
        <v/>
      </c>
      <c r="D15" s="629" t="str">
        <f t="shared" si="1"/>
        <v/>
      </c>
      <c r="F15" s="462" t="str">
        <f>Assistent!F33</f>
        <v/>
      </c>
      <c r="G15" s="462" t="str">
        <f>Assistent!G33</f>
        <v/>
      </c>
      <c r="H15" s="629" t="str">
        <f t="shared" si="2"/>
        <v/>
      </c>
      <c r="I15" s="518" t="str">
        <f>IF(AND(AND(K15="",M15=""),NOT(J15="Wählen…")),"!!","")</f>
        <v/>
      </c>
      <c r="J15" s="636" t="s">
        <v>374</v>
      </c>
      <c r="K15" s="462" t="str">
        <f t="shared" si="6"/>
        <v/>
      </c>
      <c r="M15" s="462" t="str">
        <f>IF(AND(J15="Anrechnen an 2. SSP",NOT(C15="")),SUM(E15:G15),"")</f>
        <v/>
      </c>
      <c r="N15" s="518" t="str">
        <f t="shared" si="3"/>
        <v/>
      </c>
      <c r="O15" s="462" t="str">
        <f t="shared" si="4"/>
        <v/>
      </c>
      <c r="S15" s="462" t="str">
        <f t="shared" si="5"/>
        <v/>
      </c>
    </row>
    <row r="16" spans="1:23" ht="17" customHeight="1" x14ac:dyDescent="0.35">
      <c r="A16" s="462" t="str">
        <f>Assistent!A34</f>
        <v/>
      </c>
      <c r="C16" s="462" t="str">
        <f>IF(Assistent!C34="","",Assistent!C34)</f>
        <v/>
      </c>
      <c r="D16" s="629" t="str">
        <f t="shared" si="1"/>
        <v/>
      </c>
      <c r="F16" s="462" t="str">
        <f>Assistent!F34</f>
        <v/>
      </c>
      <c r="G16" s="462" t="str">
        <f>Assistent!G34</f>
        <v/>
      </c>
      <c r="H16" s="629" t="str">
        <f t="shared" si="2"/>
        <v/>
      </c>
      <c r="I16" s="518" t="str">
        <f>IF(AND(AND(K16="",M16=""),NOT(J16="Wählen…")),"!!","")</f>
        <v/>
      </c>
      <c r="J16" s="636" t="s">
        <v>374</v>
      </c>
      <c r="K16" s="462" t="str">
        <f t="shared" si="6"/>
        <v/>
      </c>
      <c r="M16" s="462" t="str">
        <f>IF(AND(J16="Anrechnen an 2. SSP",NOT(C16="")),SUM(E16:G16),"")</f>
        <v/>
      </c>
      <c r="N16" s="518" t="str">
        <f t="shared" si="3"/>
        <v/>
      </c>
      <c r="O16" s="462" t="str">
        <f t="shared" si="4"/>
        <v/>
      </c>
      <c r="S16" s="462" t="str">
        <f t="shared" si="5"/>
        <v/>
      </c>
    </row>
    <row r="17" spans="1:19" ht="17" customHeight="1" x14ac:dyDescent="0.35">
      <c r="A17" s="462" t="str">
        <f>Assistent!A35</f>
        <v/>
      </c>
      <c r="C17" s="462" t="str">
        <f>IF(Assistent!C35="","",Assistent!C35)</f>
        <v/>
      </c>
      <c r="D17" s="629" t="str">
        <f t="shared" si="1"/>
        <v/>
      </c>
      <c r="F17" s="462" t="str">
        <f>Assistent!F35</f>
        <v/>
      </c>
      <c r="G17" s="462" t="str">
        <f>Assistent!G35</f>
        <v/>
      </c>
      <c r="H17" s="629" t="str">
        <f t="shared" si="2"/>
        <v/>
      </c>
      <c r="I17" s="518" t="str">
        <f>IF(AND(AND(K17="",M17=""),NOT(J17="Wählen…")),"!!","")</f>
        <v/>
      </c>
      <c r="J17" s="636" t="s">
        <v>374</v>
      </c>
      <c r="K17" s="462" t="str">
        <f t="shared" si="6"/>
        <v/>
      </c>
      <c r="M17" s="462" t="str">
        <f>IF(AND(J17="Anrechnen an 2. SSP",NOT(C17="")),SUM(E17:G17),"")</f>
        <v/>
      </c>
      <c r="N17" s="518" t="str">
        <f t="shared" si="3"/>
        <v/>
      </c>
      <c r="O17" s="462" t="str">
        <f t="shared" si="4"/>
        <v/>
      </c>
      <c r="S17" s="462" t="str">
        <f t="shared" si="5"/>
        <v/>
      </c>
    </row>
    <row r="18" spans="1:19" s="627" customFormat="1" ht="17" customHeight="1" x14ac:dyDescent="0.35">
      <c r="A18" s="627" t="str">
        <f>Assistent!A36</f>
        <v>P4_01 Schulische Heilpädagogik im Schweizer Bildungssystem</v>
      </c>
      <c r="D18" s="629"/>
      <c r="E18" s="627">
        <f>Assistent!E36</f>
        <v>5</v>
      </c>
      <c r="H18" s="629" t="str">
        <f t="shared" si="2"/>
        <v/>
      </c>
      <c r="I18" s="518"/>
      <c r="J18" s="638"/>
      <c r="K18" s="462"/>
      <c r="M18" s="462"/>
      <c r="N18" s="518"/>
      <c r="O18" s="462" t="str">
        <f t="shared" si="4"/>
        <v/>
      </c>
      <c r="P18" s="462"/>
      <c r="Q18" s="462"/>
      <c r="R18" s="462"/>
      <c r="S18" s="462" t="str">
        <f t="shared" si="5"/>
        <v/>
      </c>
    </row>
    <row r="19" spans="1:19" ht="17" customHeight="1" x14ac:dyDescent="0.35">
      <c r="A19" s="462" t="str">
        <f>Assistent!A37</f>
        <v/>
      </c>
      <c r="B19" s="462" t="str">
        <f>Assistent!B37</f>
        <v/>
      </c>
      <c r="C19" s="462" t="str">
        <f>IF(NOT(Assistent!B37=""),Assistent!B37,IF(Assistent!C37="","",Assistent!C37))</f>
        <v/>
      </c>
      <c r="D19" s="629" t="str">
        <f t="shared" si="1"/>
        <v/>
      </c>
      <c r="F19" s="462" t="str">
        <f>Assistent!F37</f>
        <v/>
      </c>
      <c r="G19" s="462" t="str">
        <f>Assistent!G37</f>
        <v/>
      </c>
      <c r="H19" s="629" t="str">
        <f t="shared" si="2"/>
        <v/>
      </c>
      <c r="I19" s="518" t="str">
        <f t="shared" ref="I19:I27" si="7">IF(AND(AND(K19="",M19=""),NOT(J19="Wählen…")),"!!","")</f>
        <v/>
      </c>
      <c r="J19" s="636" t="s">
        <v>374</v>
      </c>
      <c r="K19" s="462" t="str">
        <f>IF(NOT(B19=""),SUM(E19:G19),IF(AND(J19="Anrechnen",NOT(C19=""),B19=""),SUM(E19:G19),""))</f>
        <v/>
      </c>
      <c r="M19" s="462" t="str">
        <f>IF(AND(J19="Anrechnen an 2. SSP",NOT(C19="")),SUM(E19:G19),"")</f>
        <v/>
      </c>
      <c r="N19" s="518" t="str">
        <f t="shared" si="3"/>
        <v/>
      </c>
      <c r="O19" s="462" t="str">
        <f t="shared" si="4"/>
        <v/>
      </c>
      <c r="S19" s="462" t="str">
        <f t="shared" si="5"/>
        <v/>
      </c>
    </row>
    <row r="20" spans="1:19" ht="17" customHeight="1" x14ac:dyDescent="0.35">
      <c r="A20" s="462" t="str">
        <f>Assistent!A38</f>
        <v/>
      </c>
      <c r="B20" s="462" t="str">
        <f>Assistent!B38</f>
        <v/>
      </c>
      <c r="C20" s="462" t="str">
        <f>IF(NOT(Assistent!B38=""),Assistent!B38,IF(Assistent!C38="","",Assistent!C38))</f>
        <v/>
      </c>
      <c r="D20" s="629" t="str">
        <f t="shared" si="1"/>
        <v/>
      </c>
      <c r="F20" s="462" t="str">
        <f>Assistent!F38</f>
        <v/>
      </c>
      <c r="G20" s="462" t="str">
        <f>Assistent!G38</f>
        <v/>
      </c>
      <c r="H20" s="629" t="str">
        <f t="shared" si="2"/>
        <v/>
      </c>
      <c r="I20" s="518" t="str">
        <f t="shared" si="7"/>
        <v/>
      </c>
      <c r="J20" s="636" t="s">
        <v>374</v>
      </c>
      <c r="K20" s="462" t="str">
        <f>IF(NOT(B20=""),SUM(E20:G20),IF(AND(J20="Anrechnen",NOT(C20=""),B20=""),SUM(E20:G20),""))</f>
        <v/>
      </c>
      <c r="M20" s="462" t="str">
        <f>IF(AND(J20="Anrechnen an 2. SSP",NOT(C20="")),SUM(E20:G20),"")</f>
        <v/>
      </c>
      <c r="N20" s="518" t="str">
        <f t="shared" si="3"/>
        <v/>
      </c>
      <c r="O20" s="462" t="str">
        <f t="shared" si="4"/>
        <v/>
      </c>
      <c r="S20" s="462" t="str">
        <f t="shared" si="5"/>
        <v/>
      </c>
    </row>
    <row r="21" spans="1:19" ht="17" customHeight="1" x14ac:dyDescent="0.35">
      <c r="A21" s="462" t="str">
        <f>Assistent!A39</f>
        <v/>
      </c>
      <c r="B21" s="462" t="str">
        <f>Assistent!B39</f>
        <v/>
      </c>
      <c r="C21" s="462" t="str">
        <f>IF(NOT(Assistent!B39=""),Assistent!B39,IF(Assistent!C39="","",Assistent!C39))</f>
        <v/>
      </c>
      <c r="D21" s="629" t="str">
        <f t="shared" si="1"/>
        <v/>
      </c>
      <c r="F21" s="462" t="str">
        <f>Assistent!F39</f>
        <v/>
      </c>
      <c r="G21" s="462" t="str">
        <f>Assistent!G39</f>
        <v/>
      </c>
      <c r="H21" s="629" t="str">
        <f t="shared" si="2"/>
        <v/>
      </c>
      <c r="I21" s="518" t="str">
        <f t="shared" si="7"/>
        <v/>
      </c>
      <c r="J21" s="636" t="s">
        <v>374</v>
      </c>
      <c r="K21" s="462" t="str">
        <f>IF(AND(J21="Anrechnen",NOT(C21=""),B21=""),SUM(E21:G21),"")</f>
        <v/>
      </c>
      <c r="M21" s="462" t="str">
        <f>IF(NOT(B21=""),SUM(E21:G21),IF(AND(J21="Anrechnen an 2. SSP",NOT(C21="")),SUM(E21:G21),""))</f>
        <v/>
      </c>
      <c r="N21" s="518" t="str">
        <f t="shared" si="3"/>
        <v/>
      </c>
      <c r="O21" s="462" t="str">
        <f t="shared" si="4"/>
        <v/>
      </c>
      <c r="S21" s="462" t="str">
        <f t="shared" si="5"/>
        <v/>
      </c>
    </row>
    <row r="22" spans="1:19" ht="17" customHeight="1" x14ac:dyDescent="0.35">
      <c r="A22" s="462" t="str">
        <f>Assistent!A40</f>
        <v/>
      </c>
      <c r="B22" s="462" t="str">
        <f>Assistent!B40</f>
        <v/>
      </c>
      <c r="C22" s="462" t="str">
        <f>IF(NOT(Assistent!B40=""),Assistent!B40,IF(Assistent!C40="","",Assistent!C40))</f>
        <v/>
      </c>
      <c r="D22" s="629" t="str">
        <f t="shared" si="1"/>
        <v/>
      </c>
      <c r="F22" s="462" t="str">
        <f>Assistent!F40</f>
        <v/>
      </c>
      <c r="G22" s="462" t="str">
        <f>Assistent!G40</f>
        <v/>
      </c>
      <c r="H22" s="629" t="str">
        <f t="shared" si="2"/>
        <v/>
      </c>
      <c r="I22" s="518" t="str">
        <f t="shared" si="7"/>
        <v/>
      </c>
      <c r="J22" s="636" t="s">
        <v>374</v>
      </c>
      <c r="K22" s="462" t="str">
        <f>IF(AND(J22="Anrechnen",NOT(C22=""),B22=""),SUM(E22:G22),"")</f>
        <v/>
      </c>
      <c r="M22" s="462" t="str">
        <f>IF(NOT(B22=""),SUM(E22:G22),IF(AND(J22="Anrechnen an 2. SSP",NOT(C22="")),SUM(E22:G22),""))</f>
        <v/>
      </c>
      <c r="N22" s="518" t="str">
        <f t="shared" si="3"/>
        <v/>
      </c>
      <c r="O22" s="462" t="str">
        <f t="shared" si="4"/>
        <v/>
      </c>
      <c r="S22" s="462" t="str">
        <f t="shared" si="5"/>
        <v/>
      </c>
    </row>
    <row r="23" spans="1:19" ht="17" customHeight="1" x14ac:dyDescent="0.35">
      <c r="C23" s="627" t="str">
        <f>IF(Assistent!C41="","",Assistent!C41)</f>
        <v/>
      </c>
      <c r="D23" s="629"/>
      <c r="G23" s="627" t="str">
        <f>Assistent!G41</f>
        <v/>
      </c>
      <c r="H23" s="629"/>
      <c r="I23" s="518"/>
      <c r="J23" s="642"/>
      <c r="N23" s="518" t="str">
        <f t="shared" si="3"/>
        <v/>
      </c>
      <c r="O23" s="462" t="str">
        <f t="shared" si="4"/>
        <v/>
      </c>
      <c r="S23" s="462" t="str">
        <f t="shared" si="5"/>
        <v/>
      </c>
    </row>
    <row r="24" spans="1:19" ht="17" customHeight="1" x14ac:dyDescent="0.35">
      <c r="C24" s="627" t="str">
        <f>IF(Assistent!C42="","",Assistent!C42)</f>
        <v/>
      </c>
      <c r="D24" s="629"/>
      <c r="G24" s="627" t="str">
        <f>Assistent!G42</f>
        <v/>
      </c>
      <c r="H24" s="629"/>
      <c r="I24" s="518"/>
      <c r="J24" s="642"/>
      <c r="N24" s="518" t="str">
        <f t="shared" si="3"/>
        <v/>
      </c>
      <c r="O24" s="462" t="str">
        <f t="shared" si="4"/>
        <v/>
      </c>
      <c r="S24" s="462" t="str">
        <f t="shared" si="5"/>
        <v/>
      </c>
    </row>
    <row r="25" spans="1:19" ht="17" customHeight="1" x14ac:dyDescent="0.35">
      <c r="C25" s="462" t="str">
        <f>Assistent!A43</f>
        <v>BP5_01.1 Berufspraxis I</v>
      </c>
      <c r="D25" s="629" t="str">
        <f t="shared" si="1"/>
        <v>.</v>
      </c>
      <c r="E25" s="462">
        <f>Assistent!E43</f>
        <v>5</v>
      </c>
      <c r="H25" s="629" t="str">
        <f t="shared" si="2"/>
        <v>.</v>
      </c>
      <c r="I25" s="518" t="str">
        <f t="shared" si="7"/>
        <v/>
      </c>
      <c r="J25" s="636" t="s">
        <v>374</v>
      </c>
      <c r="K25" s="462" t="str">
        <f>IF(AND(J25="Anrechnen",NOT(C25="")),SUM(E25:G25),"")</f>
        <v/>
      </c>
      <c r="M25" s="462" t="str">
        <f>IF(AND(J25="Anrechnen an 2. SSP",NOT(C25="")),SUM(E25:G25),"")</f>
        <v/>
      </c>
      <c r="N25" s="518" t="str">
        <f t="shared" si="3"/>
        <v/>
      </c>
      <c r="S25" s="462" t="str">
        <f t="shared" si="5"/>
        <v/>
      </c>
    </row>
    <row r="26" spans="1:19" ht="17" customHeight="1" x14ac:dyDescent="0.35">
      <c r="C26" s="462" t="str">
        <f>Assistent!A44</f>
        <v>BP5_01.2 Berufspraxis II</v>
      </c>
      <c r="D26" s="629" t="str">
        <f t="shared" si="1"/>
        <v>.</v>
      </c>
      <c r="E26" s="462">
        <f>Assistent!E44</f>
        <v>5</v>
      </c>
      <c r="H26" s="629" t="str">
        <f t="shared" si="2"/>
        <v>.</v>
      </c>
      <c r="I26" s="518" t="str">
        <f t="shared" si="7"/>
        <v/>
      </c>
      <c r="J26" s="636" t="s">
        <v>374</v>
      </c>
      <c r="K26" s="462" t="str">
        <f>IF(AND(J26="Anrechnen",NOT(C26="")),SUM(E26:G26),"")</f>
        <v/>
      </c>
      <c r="M26" s="462" t="str">
        <f>IF(AND(J26="Anrechnen an 2. SSP",NOT(C26="")),SUM(E26:G26),"")</f>
        <v/>
      </c>
      <c r="N26" s="518" t="str">
        <f t="shared" si="3"/>
        <v/>
      </c>
      <c r="S26" s="462" t="str">
        <f t="shared" si="5"/>
        <v/>
      </c>
    </row>
    <row r="27" spans="1:19" ht="17" customHeight="1" x14ac:dyDescent="0.35">
      <c r="C27" s="462" t="str">
        <f>Assistent!A45</f>
        <v>BP5_01.3 Berufspraxis III</v>
      </c>
      <c r="D27" s="629" t="str">
        <f t="shared" si="1"/>
        <v>.</v>
      </c>
      <c r="E27" s="462">
        <f>Assistent!E45</f>
        <v>5</v>
      </c>
      <c r="H27" s="629" t="str">
        <f t="shared" si="2"/>
        <v>.</v>
      </c>
      <c r="I27" s="518" t="str">
        <f t="shared" si="7"/>
        <v/>
      </c>
      <c r="J27" s="636" t="s">
        <v>374</v>
      </c>
      <c r="K27" s="462" t="str">
        <f>IF(AND(J27="Anrechnen",NOT(C27="")),SUM(E27:G27),"")</f>
        <v/>
      </c>
      <c r="M27" s="462" t="str">
        <f>IF(AND(J27="Anrechnen an 2. SSP",NOT(C27="")),SUM(E27:G27),"")</f>
        <v/>
      </c>
      <c r="N27" s="518" t="str">
        <f t="shared" si="3"/>
        <v/>
      </c>
      <c r="S27" s="462" t="str">
        <f t="shared" si="5"/>
        <v/>
      </c>
    </row>
    <row r="28" spans="1:19" s="627" customFormat="1" ht="17" customHeight="1" x14ac:dyDescent="0.35">
      <c r="A28" s="627" t="str">
        <f>Assistent!A46</f>
        <v>BP5_02 Portfolio</v>
      </c>
      <c r="D28" s="629"/>
      <c r="E28" s="627">
        <f>Assistent!E46</f>
        <v>5</v>
      </c>
      <c r="H28" s="629"/>
      <c r="I28" s="518"/>
      <c r="J28" s="638"/>
      <c r="K28" s="462"/>
      <c r="M28" s="462"/>
      <c r="N28" s="518"/>
      <c r="S28" s="462" t="str">
        <f t="shared" si="5"/>
        <v/>
      </c>
    </row>
    <row r="29" spans="1:19" ht="17" customHeight="1" thickBot="1" x14ac:dyDescent="0.4">
      <c r="C29" s="462" t="str">
        <f>Assistent!A47</f>
        <v>M5_03 Masterarbeit</v>
      </c>
      <c r="D29" s="629" t="str">
        <f t="shared" si="1"/>
        <v>.</v>
      </c>
      <c r="E29" s="462">
        <f>Assistent!E47</f>
        <v>20</v>
      </c>
      <c r="H29" s="629" t="str">
        <f t="shared" si="2"/>
        <v>.</v>
      </c>
      <c r="I29" s="518" t="str">
        <f>IF(AND(AND(K29="",M29=""),NOT(J29="Wählen…")),"!!","")</f>
        <v/>
      </c>
      <c r="J29" s="637" t="s">
        <v>374</v>
      </c>
      <c r="K29" s="462" t="str">
        <f>IF(AND(J29="Anrechnen",NOT(C29="")),SUM(E29:G29),"")</f>
        <v/>
      </c>
      <c r="M29" s="462" t="str">
        <f>IF(AND(J29="Anrechnen an 2. SSP",NOT(C29="")),SUM(E29:G29),"")</f>
        <v/>
      </c>
      <c r="N29" s="518" t="str">
        <f t="shared" si="3"/>
        <v/>
      </c>
      <c r="S29" s="462" t="str">
        <f t="shared" si="5"/>
        <v/>
      </c>
    </row>
    <row r="31" spans="1:19" ht="17" customHeight="1" x14ac:dyDescent="0.35">
      <c r="J31" s="631" t="s">
        <v>371</v>
      </c>
      <c r="K31" s="631">
        <f>SUM(K9:K29)</f>
        <v>0</v>
      </c>
      <c r="L31" s="632"/>
      <c r="M31" s="631" t="str">
        <f>IF(NOT(Assistent!D7=""),SUM(M9:M29),"")</f>
        <v/>
      </c>
    </row>
    <row r="32" spans="1:19" ht="17" customHeight="1" x14ac:dyDescent="0.35">
      <c r="K32" s="518" t="str">
        <f>IF(AND(U2&gt;=5,K31&gt;=30),"Perfekt!","ACHTUNG!")</f>
        <v>ACHTUNG!</v>
      </c>
      <c r="M32" s="518" t="str">
        <f>IF(NOT(Assistent!D7=""),IF(AND(W2&gt;=5,M31&gt;=30),"Perfekt!","ACHTUNG!"),"")</f>
        <v/>
      </c>
    </row>
  </sheetData>
  <sheetProtection sheet="1" objects="1" scenarios="1" selectLockedCells="1"/>
  <mergeCells count="3">
    <mergeCell ref="J5:O5"/>
    <mergeCell ref="J4:O4"/>
    <mergeCell ref="C5:G5"/>
  </mergeCells>
  <conditionalFormatting sqref="B4:C4">
    <cfRule type="containsText" dxfId="96" priority="15" operator="containsText" text="FEHLER">
      <formula>NOT(ISERROR(SEARCH("FEHLER",B4)))</formula>
    </cfRule>
  </conditionalFormatting>
  <conditionalFormatting sqref="J5:R5">
    <cfRule type="containsText" dxfId="95" priority="14" operator="containsText" text="Sie">
      <formula>NOT(ISERROR(SEARCH("Sie",J5)))</formula>
    </cfRule>
  </conditionalFormatting>
  <conditionalFormatting sqref="J9:J29">
    <cfRule type="containsText" dxfId="94" priority="12" operator="containsText" text="Anrechnen">
      <formula>NOT(ISERROR(SEARCH("Anrechnen",J9)))</formula>
    </cfRule>
  </conditionalFormatting>
  <conditionalFormatting sqref="O9:R29">
    <cfRule type="containsText" dxfId="93" priority="13" operator="containsText" text="Anrechnen">
      <formula>NOT(ISERROR(SEARCH("Anrechnen",O9)))</formula>
    </cfRule>
  </conditionalFormatting>
  <conditionalFormatting sqref="K32 K7 M32 M7">
    <cfRule type="containsText" dxfId="92" priority="2" operator="containsText" text="ACHTUNG">
      <formula>NOT(ISERROR(SEARCH("ACHTUNG",K7)))</formula>
    </cfRule>
    <cfRule type="containsText" dxfId="91" priority="10" operator="containsText" text="Perfekt">
      <formula>NOT(ISERROR(SEARCH("Perfekt",K7)))</formula>
    </cfRule>
  </conditionalFormatting>
  <conditionalFormatting sqref="J4">
    <cfRule type="containsText" dxfId="90" priority="9" operator="containsText" text="Sie">
      <formula>NOT(ISERROR(SEARCH("Sie",J4)))</formula>
    </cfRule>
  </conditionalFormatting>
  <conditionalFormatting sqref="N9:N29">
    <cfRule type="containsText" dxfId="89" priority="7" operator="containsText" text="!!">
      <formula>NOT(ISERROR(SEARCH("!!",N9)))</formula>
    </cfRule>
  </conditionalFormatting>
  <conditionalFormatting sqref="D9:D29">
    <cfRule type="containsText" dxfId="88" priority="4" operator="containsText" text=".">
      <formula>NOT(ISERROR(SEARCH(".",D9)))</formula>
    </cfRule>
  </conditionalFormatting>
  <conditionalFormatting sqref="I9:I29">
    <cfRule type="containsText" dxfId="87" priority="3" operator="containsText" text="!!">
      <formula>NOT(ISERROR(SEARCH("!!",I9)))</formula>
    </cfRule>
  </conditionalFormatting>
  <conditionalFormatting sqref="H9:H29">
    <cfRule type="containsText" dxfId="86" priority="1" operator="containsText" text=".">
      <formula>NOT(ISERROR(SEARCH(".",H9)))</formula>
    </cfRule>
  </conditionalFormatting>
  <dataValidations count="1">
    <dataValidation type="list" allowBlank="1" showInputMessage="1" showErrorMessage="1" sqref="J29 J9:J12 J14:J17 J19:J22 J25:J27" xr:uid="{2F7EF183-1736-7F47-9BEA-DE3701394F3F}">
      <formula1>$S$2:$S$4</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7B380-80BB-9940-ADF9-EFE424488C17}">
  <sheetPr>
    <pageSetUpPr fitToPage="1"/>
  </sheetPr>
  <dimension ref="A1:N53"/>
  <sheetViews>
    <sheetView zoomScaleNormal="100" workbookViewId="0">
      <pane ySplit="5" topLeftCell="A6" activePane="bottomLeft" state="frozen"/>
      <selection pane="bottomLeft" activeCell="B1" sqref="B1"/>
    </sheetView>
  </sheetViews>
  <sheetFormatPr baseColWidth="10" defaultColWidth="11.453125" defaultRowHeight="14" x14ac:dyDescent="0.3"/>
  <cols>
    <col min="1" max="1" width="8.1796875" style="562" customWidth="1"/>
    <col min="2" max="2" width="14.36328125" style="447" customWidth="1"/>
    <col min="3" max="4" width="30.6328125" style="424" customWidth="1"/>
    <col min="5" max="5" width="3.81640625" style="424" customWidth="1"/>
    <col min="6" max="7" width="30.6328125" style="424" customWidth="1"/>
    <col min="8" max="8" width="2.36328125" style="424" customWidth="1"/>
    <col min="9" max="9" width="6.1796875" style="469" customWidth="1"/>
    <col min="10" max="10" width="31" style="424" customWidth="1"/>
    <col min="11" max="12" width="11.453125" style="424"/>
    <col min="13" max="13" width="71" style="424" customWidth="1"/>
    <col min="14" max="16384" width="11.453125" style="424"/>
  </cols>
  <sheetData>
    <row r="1" spans="1:13" s="457" customFormat="1" ht="20.5" thickBot="1" x14ac:dyDescent="0.45">
      <c r="A1" s="564" t="s">
        <v>106</v>
      </c>
      <c r="B1" s="484">
        <v>2022</v>
      </c>
      <c r="C1" s="559" t="s">
        <v>107</v>
      </c>
      <c r="G1" s="458" t="s">
        <v>108</v>
      </c>
      <c r="I1" s="560">
        <f>SUM(I7:I52)</f>
        <v>0</v>
      </c>
      <c r="J1" s="462" t="s">
        <v>63</v>
      </c>
    </row>
    <row r="2" spans="1:13" s="457" customFormat="1" ht="20.5" thickBot="1" x14ac:dyDescent="0.45">
      <c r="A2" s="561"/>
      <c r="B2" s="586"/>
      <c r="C2" s="433"/>
      <c r="D2" s="459"/>
      <c r="E2" s="566" t="str">
        <f>IF(AND(J16="",J14="",Fehlermeldungen!M7="",Fehlermeldungen!M8="",Fehlermeldungen!M9="",Fehlermeldungen!M10="",Fehlermeldungen!M11="",Fehlermeldungen!M12="",Fehlermeldungen!M13="",Fehlermeldungen!M14="",Fehlermeldungen!M15="",Fehlermeldungen!M16="",Fehlermeldungen!M17="",Fehlermeldungen!M18="",Fehlermeldungen!M19=""),"","Es gibt Fehler in den Auswahlen! (Info: Spalte J, bis Zeile 32)")</f>
        <v/>
      </c>
      <c r="F2" s="587"/>
      <c r="G2" s="458"/>
      <c r="I2" s="467"/>
      <c r="J2" s="459"/>
    </row>
    <row r="3" spans="1:13" s="457" customFormat="1" ht="20" x14ac:dyDescent="0.4">
      <c r="A3" s="561"/>
      <c r="B3" s="443" t="s">
        <v>109</v>
      </c>
      <c r="C3" s="444" t="s">
        <v>33</v>
      </c>
      <c r="D3" s="455" t="s">
        <v>110</v>
      </c>
      <c r="E3" s="444" t="s">
        <v>111</v>
      </c>
      <c r="F3" s="444" t="s">
        <v>112</v>
      </c>
      <c r="G3" s="444" t="s">
        <v>113</v>
      </c>
      <c r="H3" s="445"/>
      <c r="I3" s="444"/>
      <c r="J3" s="454" t="s">
        <v>114</v>
      </c>
    </row>
    <row r="4" spans="1:13" s="457" customFormat="1" ht="20" x14ac:dyDescent="0.4">
      <c r="A4" s="561"/>
      <c r="B4" s="446" t="s">
        <v>31</v>
      </c>
      <c r="C4" s="447">
        <v>4</v>
      </c>
      <c r="D4" s="448" t="s">
        <v>115</v>
      </c>
      <c r="E4" s="448">
        <v>6</v>
      </c>
      <c r="F4" s="448" t="s">
        <v>115</v>
      </c>
      <c r="G4" s="447">
        <v>3</v>
      </c>
      <c r="H4" s="449"/>
      <c r="I4" s="456"/>
      <c r="J4" s="453">
        <v>1</v>
      </c>
    </row>
    <row r="5" spans="1:13" s="457" customFormat="1" ht="20.5" thickBot="1" x14ac:dyDescent="0.45">
      <c r="A5" s="561"/>
      <c r="B5" s="450" t="s">
        <v>30</v>
      </c>
      <c r="C5" s="463">
        <f>COUNTIF($C$8:$G$76,{"P*"})</f>
        <v>0</v>
      </c>
      <c r="D5" s="464">
        <f>COUNTIF($C$8:$G$76,{"WP2*"})</f>
        <v>0</v>
      </c>
      <c r="E5" s="464">
        <f>F5+D5</f>
        <v>0</v>
      </c>
      <c r="F5" s="464">
        <f>(COUNTIF($C$8:$G$76,{"WP3*"}))+(COUNTIF($C$8:$G$76,{"WP4*"}))+(COUNTIF($C$8:$G$76,{"W3_07*"}))+(COUNTIF($C$8:$G$76,{"W_xy*"}))</f>
        <v>0</v>
      </c>
      <c r="G5" s="464">
        <f>COUNTIF($C$8:$G$76,{"BP5_01*"})</f>
        <v>0</v>
      </c>
      <c r="H5" s="451"/>
      <c r="I5" s="452"/>
      <c r="J5" s="465">
        <f>COUNTIF($C$8:$G$76,{"M5*"})</f>
        <v>0</v>
      </c>
    </row>
    <row r="6" spans="1:13" ht="14.5" thickBot="1" x14ac:dyDescent="0.35"/>
    <row r="7" spans="1:13" ht="17" customHeight="1" x14ac:dyDescent="0.4">
      <c r="A7" s="563" t="s">
        <v>116</v>
      </c>
      <c r="B7" s="565" t="str">
        <f>CONCATENATE("HS ",$B$1)</f>
        <v>HS 2022</v>
      </c>
      <c r="C7" s="470" t="s">
        <v>117</v>
      </c>
      <c r="D7" s="470" t="s">
        <v>118</v>
      </c>
      <c r="E7" s="470"/>
      <c r="F7" s="470" t="s">
        <v>119</v>
      </c>
      <c r="G7" s="471" t="s">
        <v>120</v>
      </c>
      <c r="I7" s="468">
        <f>IF(OR(C8="M5_03 Masterarbeit",C10="M5_03 Masterarbeit",C9="M5_03 Masterarbeit",C11="M5_03 Masterarbeit",D8="M5_03 Masterarbeit",D10="M5_03 Masterarbeit",D9="M5_03 Masterarbeit",D11="M5_03 Masterarbeit",F8="M5_03 Masterarbeit",F10="M5_03 Masterarbeit",F9="M5_03 Masterarbeit",F11="M5_03 Masterarbeit",G8="M5_03 Masterarbeit",G10="M5_03 Masterarbeit",G9="M5_03 Masterarbeit",G11="M5_03 Masterarbeit"),((16-(COUNTIF(C8:G11,"Bitte wählen…")))*5)+15,((16-(COUNTIF(C8:G11,"Bitte wählen…")))*5))</f>
        <v>0</v>
      </c>
      <c r="J7" s="486" t="s">
        <v>121</v>
      </c>
      <c r="K7" s="460"/>
      <c r="L7" s="460"/>
    </row>
    <row r="8" spans="1:13" ht="75" customHeight="1" x14ac:dyDescent="0.3">
      <c r="A8" s="563"/>
      <c r="B8" s="466" t="s">
        <v>122</v>
      </c>
      <c r="C8" s="475" t="s">
        <v>123</v>
      </c>
      <c r="D8" s="476" t="s">
        <v>123</v>
      </c>
      <c r="E8" s="475"/>
      <c r="F8" s="476" t="s">
        <v>123</v>
      </c>
      <c r="G8" s="477" t="s">
        <v>123</v>
      </c>
      <c r="I8" s="469" t="str">
        <f>IF(OR(C8="BP5_01.3 Berufspraxis III &amp; Portfolio",C10="BP5_01.3 Berufspraxis III &amp; Portfolio",C9="BP5_01.3 Berufspraxis III &amp; Portfolio",C11="BP5_01.3 Berufspraxis III &amp; Portfolio",D8="BP5_01.3 Berufspraxis III &amp; Portfolio",D10="BP5_01.3 Berufspraxis III &amp; Portfolio",D9="BP5_01.3 Berufspraxis III &amp; Portfolio",D11="BP5_01.3 Berufspraxis III &amp; Portfolio",G8="BP5_01.3 Berufspraxis III &amp; Portfolio",G10="BP5_01.3 Berufspraxis III &amp; Portfolio",G9="BP5_01.3 Berufspraxis III &amp; Portfolio",G11="BP5_01.3 Berufspraxis III &amp; Portfolio",F8="BP5_01.3 Berufspraxis III &amp; Portfolio",F10="BP5_01.3 Berufspraxis III &amp; Portfolio",F9="BP5_01.3 Berufspraxis III &amp; Portfolio",F11="BP5_01.3 Berufspraxis III &amp; Portfolio"),5,"")</f>
        <v/>
      </c>
      <c r="J8" s="674" t="s">
        <v>396</v>
      </c>
      <c r="K8" s="674"/>
      <c r="L8" s="674"/>
      <c r="M8" s="674"/>
    </row>
    <row r="9" spans="1:13" ht="17" customHeight="1" x14ac:dyDescent="0.35">
      <c r="A9" s="563"/>
      <c r="B9" s="557" t="s">
        <v>124</v>
      </c>
      <c r="C9" s="548" t="s">
        <v>123</v>
      </c>
      <c r="D9" s="549" t="s">
        <v>123</v>
      </c>
      <c r="E9" s="550"/>
      <c r="F9" s="549" t="s">
        <v>123</v>
      </c>
      <c r="G9" s="551" t="s">
        <v>123</v>
      </c>
      <c r="J9" s="675"/>
      <c r="K9" s="675"/>
      <c r="L9" s="675"/>
      <c r="M9" s="675"/>
    </row>
    <row r="10" spans="1:13" ht="75" customHeight="1" x14ac:dyDescent="0.3">
      <c r="A10" s="563"/>
      <c r="B10" s="472" t="s">
        <v>125</v>
      </c>
      <c r="C10" s="478" t="s">
        <v>123</v>
      </c>
      <c r="D10" s="479" t="s">
        <v>123</v>
      </c>
      <c r="E10" s="478"/>
      <c r="F10" s="479" t="s">
        <v>123</v>
      </c>
      <c r="G10" s="480" t="s">
        <v>123</v>
      </c>
      <c r="J10" s="461" t="s">
        <v>126</v>
      </c>
      <c r="K10" s="677" t="s">
        <v>127</v>
      </c>
      <c r="L10" s="677"/>
      <c r="M10" s="677"/>
    </row>
    <row r="11" spans="1:13" ht="17" customHeight="1" thickBot="1" x14ac:dyDescent="0.4">
      <c r="A11" s="563"/>
      <c r="B11" s="558" t="s">
        <v>124</v>
      </c>
      <c r="C11" s="554" t="s">
        <v>123</v>
      </c>
      <c r="D11" s="554" t="s">
        <v>123</v>
      </c>
      <c r="E11" s="555"/>
      <c r="F11" s="554" t="s">
        <v>123</v>
      </c>
      <c r="G11" s="556" t="s">
        <v>123</v>
      </c>
      <c r="J11" s="575"/>
      <c r="K11" s="679"/>
      <c r="L11" s="679"/>
      <c r="M11" s="679"/>
    </row>
    <row r="12" spans="1:13" ht="20" customHeight="1" thickBot="1" x14ac:dyDescent="0.35">
      <c r="A12" s="563"/>
      <c r="C12" s="437"/>
      <c r="D12" s="437"/>
      <c r="E12" s="437"/>
      <c r="F12" s="437"/>
      <c r="G12" s="437"/>
      <c r="J12" s="680" t="s">
        <v>399</v>
      </c>
      <c r="K12" s="680"/>
      <c r="L12" s="680"/>
      <c r="M12" s="680"/>
    </row>
    <row r="13" spans="1:13" ht="17" customHeight="1" x14ac:dyDescent="0.3">
      <c r="A13" s="563" t="s">
        <v>128</v>
      </c>
      <c r="B13" s="565" t="str">
        <f>CONCATENATE("FS ",$B$1+1)</f>
        <v>FS 2023</v>
      </c>
      <c r="C13" s="481" t="s">
        <v>117</v>
      </c>
      <c r="D13" s="481" t="s">
        <v>118</v>
      </c>
      <c r="E13" s="481"/>
      <c r="F13" s="481" t="s">
        <v>119</v>
      </c>
      <c r="G13" s="482" t="s">
        <v>120</v>
      </c>
      <c r="I13" s="468">
        <f>IF(OR(C14="M5_03 Masterarbeit",C16="M5_03 Masterarbeit",C15="M5_03 Masterarbeit",C17="M5_03 Masterarbeit",D14="M5_03 Masterarbeit",D16="M5_03 Masterarbeit",D15="M5_03 Masterarbeit",D17="M5_03 Masterarbeit",F14="M5_03 Masterarbeit",F16="M5_03 Masterarbeit",F15="M5_03 Masterarbeit",F17="M5_03 Masterarbeit",G14="M5_03 Masterarbeit",G16="M5_03 Masterarbeit",G15="M5_03 Masterarbeit",G17="M5_03 Masterarbeit"),((16-(COUNTIF(C14:G17,"Bitte wählen…")))*5)+15,((16-(COUNTIF(C14:G17,"Bitte wählen…")))*5))</f>
        <v>0</v>
      </c>
      <c r="J13" s="680"/>
      <c r="K13" s="680"/>
      <c r="L13" s="680"/>
      <c r="M13" s="680"/>
    </row>
    <row r="14" spans="1:13" ht="75" customHeight="1" x14ac:dyDescent="0.55000000000000004">
      <c r="A14" s="563"/>
      <c r="B14" s="472" t="s">
        <v>129</v>
      </c>
      <c r="C14" s="475" t="s">
        <v>123</v>
      </c>
      <c r="D14" s="476" t="s">
        <v>123</v>
      </c>
      <c r="E14" s="475"/>
      <c r="F14" s="476" t="s">
        <v>123</v>
      </c>
      <c r="G14" s="477" t="s">
        <v>123</v>
      </c>
      <c r="I14" s="469" t="str">
        <f>IF(OR(C14="BP5_01.3 Berufspraxis III &amp; Portfolio",C16="BP5_01.3 Berufspraxis III &amp; Portfolio",C15="BP5_01.3 Berufspraxis III &amp; Portfolio",C17="BP5_01.3 Berufspraxis III &amp; Portfolio",D14="BP5_01.3 Berufspraxis III &amp; Portfolio",D16="BP5_01.3 Berufspraxis III &amp; Portfolio",D15="BP5_01.3 Berufspraxis III &amp; Portfolio",D17="BP5_01.3 Berufspraxis III &amp; Portfolio",G14="BP5_01.3 Berufspraxis III &amp; Portfolio",G16="BP5_01.3 Berufspraxis III &amp; Portfolio",G15="BP5_01.3 Berufspraxis III &amp; Portfolio",G17="BP5_01.3 Berufspraxis III &amp; Portfolio",F14="BP5_01.3 Berufspraxis III &amp; Portfolio",F16="BP5_01.3 Berufspraxis III &amp; Portfolio",F15="BP5_01.3 Berufspraxis III &amp; Portfolio",F17="BP5_01.3 Berufspraxis III &amp; Portfolio"),5,"")</f>
        <v/>
      </c>
      <c r="J14" s="678" t="str" cm="1">
        <f t="array" ref="J14">IF(OR((COUNTIF($C$8:$G$11,{"BP*"})&gt;1),(COUNTIF($C$14:$G$17,{"BP*"})&gt;1),(COUNTIF($C$20:$G$23,{"BP*"})&gt;1),(COUNTIF($C$26:$G$29,{"BP*"})&gt;1),(COUNTIF($C$32:$G$35,{"BP*"})&gt;1),(COUNTIF($C$38:$G$41,{"BP*"})&gt;1),(COUNTIF($C$44:$G$47,{"BP*"})&gt;1),(COUNTIF($C$50:$G$53,{"BP*"})&gt;1)),"Fehler: Nicht mehr als ein BP-Modul pro Semester!","")</f>
        <v/>
      </c>
      <c r="K14" s="678"/>
      <c r="L14" s="678"/>
      <c r="M14" s="678"/>
    </row>
    <row r="15" spans="1:13" ht="17" customHeight="1" x14ac:dyDescent="0.3">
      <c r="A15" s="563"/>
      <c r="B15" s="552" t="s">
        <v>124</v>
      </c>
      <c r="C15" s="548" t="s">
        <v>123</v>
      </c>
      <c r="D15" s="549" t="s">
        <v>123</v>
      </c>
      <c r="E15" s="550"/>
      <c r="F15" s="549" t="s">
        <v>123</v>
      </c>
      <c r="G15" s="551" t="s">
        <v>123</v>
      </c>
    </row>
    <row r="16" spans="1:13" ht="75" customHeight="1" x14ac:dyDescent="0.55000000000000004">
      <c r="A16" s="563"/>
      <c r="B16" s="472" t="s">
        <v>125</v>
      </c>
      <c r="C16" s="478" t="s">
        <v>123</v>
      </c>
      <c r="D16" s="479" t="s">
        <v>123</v>
      </c>
      <c r="E16" s="478"/>
      <c r="F16" s="479" t="s">
        <v>123</v>
      </c>
      <c r="G16" s="480" t="s">
        <v>123</v>
      </c>
      <c r="J16" s="678" t="str">
        <f>IF(((COUNTIF(C8:G53,{"---'Bitte*"})&gt;0)),"Fehler: Ein Feld ist noch INKORREKT ausgefüllt!","")</f>
        <v/>
      </c>
      <c r="K16" s="678"/>
      <c r="L16" s="678"/>
      <c r="M16" s="678"/>
    </row>
    <row r="17" spans="1:14" ht="17" customHeight="1" thickBot="1" x14ac:dyDescent="0.35">
      <c r="A17" s="563"/>
      <c r="B17" s="553" t="s">
        <v>124</v>
      </c>
      <c r="C17" s="554" t="s">
        <v>123</v>
      </c>
      <c r="D17" s="554" t="s">
        <v>123</v>
      </c>
      <c r="E17" s="555"/>
      <c r="F17" s="554" t="s">
        <v>123</v>
      </c>
      <c r="G17" s="556" t="s">
        <v>123</v>
      </c>
      <c r="J17" s="438" t="str">
        <f>IF(J16="","", "Suchen Sie nach dem Feld mit der Angabe ---'Bitte wählen' wählen!--- und wählen Sie 'Bitte wählen' oder ein anderes Modul.")</f>
        <v/>
      </c>
      <c r="K17" s="576"/>
      <c r="L17" s="427"/>
      <c r="M17" s="427"/>
    </row>
    <row r="18" spans="1:14" ht="20" customHeight="1" thickBot="1" x14ac:dyDescent="0.35">
      <c r="A18" s="563"/>
      <c r="C18" s="483"/>
      <c r="D18" s="483"/>
      <c r="E18" s="483"/>
      <c r="F18" s="483"/>
      <c r="G18" s="483"/>
      <c r="K18" s="427"/>
      <c r="L18" s="427"/>
      <c r="M18" s="427"/>
    </row>
    <row r="19" spans="1:14" ht="17" customHeight="1" x14ac:dyDescent="0.3">
      <c r="A19" s="563" t="s">
        <v>130</v>
      </c>
      <c r="B19" s="565" t="str">
        <f>CONCATENATE("HS ",$B$1+1)</f>
        <v>HS 2023</v>
      </c>
      <c r="C19" s="481" t="s">
        <v>117</v>
      </c>
      <c r="D19" s="481" t="s">
        <v>118</v>
      </c>
      <c r="E19" s="481"/>
      <c r="F19" s="481" t="s">
        <v>119</v>
      </c>
      <c r="G19" s="482" t="s">
        <v>120</v>
      </c>
      <c r="I19" s="468">
        <f>IF(OR(C20="M5_03 Masterarbeit",C22="M5_03 Masterarbeit",C21="M5_03 Masterarbeit",C23="M5_03 Masterarbeit",D20="M5_03 Masterarbeit",D22="M5_03 Masterarbeit",D21="M5_03 Masterarbeit",D23="M5_03 Masterarbeit",F20="M5_03 Masterarbeit",F22="M5_03 Masterarbeit",F21="M5_03 Masterarbeit",F23="M5_03 Masterarbeit",G20="M5_03 Masterarbeit",G22="M5_03 Masterarbeit",G21="M5_03 Masterarbeit",G23="M5_03 Masterarbeit"),((16-(COUNTIF(C20:G23,"Bitte wählen…")))*5)+15,((16-(COUNTIF(C20:G23,"Bitte wählen…")))*5))</f>
        <v>0</v>
      </c>
      <c r="J19" s="576"/>
      <c r="K19" s="427"/>
      <c r="L19" s="427"/>
      <c r="M19" s="427"/>
    </row>
    <row r="20" spans="1:14" ht="75" customHeight="1" x14ac:dyDescent="0.3">
      <c r="A20" s="563"/>
      <c r="B20" s="472" t="s">
        <v>129</v>
      </c>
      <c r="C20" s="475" t="s">
        <v>123</v>
      </c>
      <c r="D20" s="476" t="s">
        <v>123</v>
      </c>
      <c r="E20" s="475"/>
      <c r="F20" s="476" t="s">
        <v>123</v>
      </c>
      <c r="G20" s="477" t="s">
        <v>123</v>
      </c>
      <c r="I20" s="469" t="str">
        <f>IF(OR(C20="BP5_01.3 Berufspraxis III &amp; Portfolio",C22="BP5_01.3 Berufspraxis III &amp; Portfolio",C21="BP5_01.3 Berufspraxis III &amp; Portfolio",C23="BP5_01.3 Berufspraxis III &amp; Portfolio",D20="BP5_01.3 Berufspraxis III &amp; Portfolio",D22="BP5_01.3 Berufspraxis III &amp; Portfolio",D21="BP5_01.3 Berufspraxis III &amp; Portfolio",D23="BP5_01.3 Berufspraxis III &amp; Portfolio",G20="BP5_01.3 Berufspraxis III &amp; Portfolio",G22="BP5_01.3 Berufspraxis III &amp; Portfolio",G21="BP5_01.3 Berufspraxis III &amp; Portfolio",G23="BP5_01.3 Berufspraxis III &amp; Portfolio",F20="BP5_01.3 Berufspraxis III &amp; Portfolio",F22="BP5_01.3 Berufspraxis III &amp; Portfolio",F21="BP5_01.3 Berufspraxis III &amp; Portfolio",F23="BP5_01.3 Berufspraxis III &amp; Portfolio"),5,"")</f>
        <v/>
      </c>
      <c r="J20" s="676" t="str">
        <f>CONCATENATE(Fehlermeldungen!M7&amp;CHAR(10),Fehlermeldungen!M8&amp;CHAR(10),Fehlermeldungen!M9&amp;CHAR(10),Fehlermeldungen!M10&amp;CHAR(10),Fehlermeldungen!M11&amp;CHAR(10),Fehlermeldungen!M12&amp;CHAR(10),Fehlermeldungen!M13&amp;CHAR(10),Fehlermeldungen!M14&amp;CHAR(10),Fehlermeldungen!M15&amp;CHAR(10),Fehlermeldungen!M16&amp;CHAR(10),Fehlermeldungen!M17)</f>
        <v xml:space="preserve">
</v>
      </c>
      <c r="K20" s="676"/>
      <c r="L20" s="676"/>
      <c r="M20" s="676"/>
    </row>
    <row r="21" spans="1:14" ht="17" customHeight="1" x14ac:dyDescent="0.3">
      <c r="A21" s="563"/>
      <c r="B21" s="552" t="s">
        <v>124</v>
      </c>
      <c r="C21" s="548" t="s">
        <v>123</v>
      </c>
      <c r="D21" s="549" t="s">
        <v>123</v>
      </c>
      <c r="E21" s="550"/>
      <c r="F21" s="549" t="s">
        <v>123</v>
      </c>
      <c r="G21" s="551" t="s">
        <v>123</v>
      </c>
      <c r="J21" s="676"/>
      <c r="K21" s="676"/>
      <c r="L21" s="676"/>
      <c r="M21" s="676"/>
    </row>
    <row r="22" spans="1:14" ht="75" customHeight="1" x14ac:dyDescent="0.3">
      <c r="A22" s="563"/>
      <c r="B22" s="472" t="s">
        <v>125</v>
      </c>
      <c r="C22" s="478" t="s">
        <v>123</v>
      </c>
      <c r="D22" s="479" t="s">
        <v>123</v>
      </c>
      <c r="E22" s="478"/>
      <c r="F22" s="479" t="s">
        <v>123</v>
      </c>
      <c r="G22" s="480" t="s">
        <v>123</v>
      </c>
      <c r="J22" s="676"/>
      <c r="K22" s="676"/>
      <c r="L22" s="676"/>
      <c r="M22" s="676"/>
      <c r="N22" s="427"/>
    </row>
    <row r="23" spans="1:14" ht="17" customHeight="1" thickBot="1" x14ac:dyDescent="0.35">
      <c r="A23" s="563"/>
      <c r="B23" s="553" t="s">
        <v>124</v>
      </c>
      <c r="C23" s="555" t="s">
        <v>123</v>
      </c>
      <c r="D23" s="554" t="s">
        <v>123</v>
      </c>
      <c r="E23" s="555"/>
      <c r="F23" s="555" t="s">
        <v>123</v>
      </c>
      <c r="G23" s="556" t="s">
        <v>123</v>
      </c>
      <c r="J23" s="676"/>
      <c r="K23" s="676"/>
      <c r="L23" s="676"/>
      <c r="M23" s="676"/>
      <c r="N23" s="427"/>
    </row>
    <row r="24" spans="1:14" ht="20" customHeight="1" thickBot="1" x14ac:dyDescent="0.35">
      <c r="A24" s="563"/>
      <c r="C24" s="437"/>
      <c r="D24" s="437"/>
      <c r="E24" s="437"/>
      <c r="F24" s="437"/>
      <c r="G24" s="437"/>
      <c r="J24" s="676"/>
      <c r="K24" s="676"/>
      <c r="L24" s="676"/>
      <c r="M24" s="676"/>
      <c r="N24" s="427"/>
    </row>
    <row r="25" spans="1:14" ht="17" customHeight="1" x14ac:dyDescent="0.3">
      <c r="A25" s="563" t="s">
        <v>131</v>
      </c>
      <c r="B25" s="565" t="str">
        <f>CONCATENATE("FS ",$B$1+2)</f>
        <v>FS 2024</v>
      </c>
      <c r="C25" s="481" t="s">
        <v>117</v>
      </c>
      <c r="D25" s="481" t="s">
        <v>118</v>
      </c>
      <c r="E25" s="481"/>
      <c r="F25" s="481" t="s">
        <v>119</v>
      </c>
      <c r="G25" s="482" t="s">
        <v>120</v>
      </c>
      <c r="I25" s="468">
        <f>IF(OR(C26="M5_03 Masterarbeit",C28="M5_03 Masterarbeit",C27="M5_03 Masterarbeit",C29="M5_03 Masterarbeit",D26="M5_03 Masterarbeit",D28="M5_03 Masterarbeit",D27="M5_03 Masterarbeit",D29="M5_03 Masterarbeit",F26="M5_03 Masterarbeit",F28="M5_03 Masterarbeit",F27="M5_03 Masterarbeit",F29="M5_03 Masterarbeit",G26="M5_03 Masterarbeit",G28="M5_03 Masterarbeit",G27="M5_03 Masterarbeit",G29="M5_03 Masterarbeit"),((16-(COUNTIF(C26:G29,"Bitte wählen…")))*5)+15,((16-(COUNTIF(C26:G29,"Bitte wählen…")))*5))</f>
        <v>0</v>
      </c>
      <c r="J25" s="676"/>
      <c r="K25" s="676"/>
      <c r="L25" s="676"/>
      <c r="M25" s="676"/>
      <c r="N25" s="427"/>
    </row>
    <row r="26" spans="1:14" ht="75" customHeight="1" x14ac:dyDescent="0.3">
      <c r="A26" s="563"/>
      <c r="B26" s="472" t="s">
        <v>129</v>
      </c>
      <c r="C26" s="475" t="s">
        <v>123</v>
      </c>
      <c r="D26" s="476" t="s">
        <v>123</v>
      </c>
      <c r="E26" s="475"/>
      <c r="F26" s="476" t="s">
        <v>123</v>
      </c>
      <c r="G26" s="477" t="s">
        <v>123</v>
      </c>
      <c r="I26" s="469" t="str">
        <f>IF(OR(C26="BP5_01.3 Berufspraxis III &amp; Portfolio",C28="BP5_01.3 Berufspraxis III &amp; Portfolio",C27="BP5_01.3 Berufspraxis III &amp; Portfolio",C29="BP5_01.3 Berufspraxis III &amp; Portfolio",D26="BP5_01.3 Berufspraxis III &amp; Portfolio",D28="BP5_01.3 Berufspraxis III &amp; Portfolio",D27="BP5_01.3 Berufspraxis III &amp; Portfolio",D29="BP5_01.3 Berufspraxis III &amp; Portfolio",G26="BP5_01.3 Berufspraxis III &amp; Portfolio",G28="BP5_01.3 Berufspraxis III &amp; Portfolio",G27="BP5_01.3 Berufspraxis III &amp; Portfolio",G29="BP5_01.3 Berufspraxis III &amp; Portfolio",F26="BP5_01.3 Berufspraxis III &amp; Portfolio",F28="BP5_01.3 Berufspraxis III &amp; Portfolio",F27="BP5_01.3 Berufspraxis III &amp; Portfolio",F29="BP5_01.3 Berufspraxis III &amp; Portfolio"),5,"")</f>
        <v/>
      </c>
      <c r="J26" s="676"/>
      <c r="K26" s="676"/>
      <c r="L26" s="676"/>
      <c r="M26" s="676"/>
      <c r="N26" s="427"/>
    </row>
    <row r="27" spans="1:14" ht="17" customHeight="1" x14ac:dyDescent="0.3">
      <c r="A27" s="563"/>
      <c r="B27" s="552" t="s">
        <v>124</v>
      </c>
      <c r="C27" s="548" t="s">
        <v>123</v>
      </c>
      <c r="D27" s="549" t="s">
        <v>123</v>
      </c>
      <c r="E27" s="550"/>
      <c r="F27" s="549" t="s">
        <v>123</v>
      </c>
      <c r="G27" s="551" t="s">
        <v>123</v>
      </c>
      <c r="J27" s="676"/>
      <c r="K27" s="676"/>
      <c r="L27" s="676"/>
      <c r="M27" s="676"/>
    </row>
    <row r="28" spans="1:14" ht="75" customHeight="1" x14ac:dyDescent="0.3">
      <c r="A28" s="563"/>
      <c r="B28" s="472" t="s">
        <v>125</v>
      </c>
      <c r="C28" s="478" t="s">
        <v>123</v>
      </c>
      <c r="D28" s="479" t="s">
        <v>123</v>
      </c>
      <c r="E28" s="478"/>
      <c r="F28" s="479" t="s">
        <v>123</v>
      </c>
      <c r="G28" s="480" t="s">
        <v>123</v>
      </c>
      <c r="J28" s="676"/>
      <c r="K28" s="676"/>
      <c r="L28" s="676"/>
      <c r="M28" s="676"/>
    </row>
    <row r="29" spans="1:14" ht="17" customHeight="1" thickBot="1" x14ac:dyDescent="0.35">
      <c r="A29" s="563"/>
      <c r="B29" s="553" t="s">
        <v>124</v>
      </c>
      <c r="C29" s="555" t="s">
        <v>123</v>
      </c>
      <c r="D29" s="554" t="s">
        <v>123</v>
      </c>
      <c r="E29" s="555"/>
      <c r="F29" s="554" t="s">
        <v>123</v>
      </c>
      <c r="G29" s="556" t="s">
        <v>123</v>
      </c>
      <c r="J29" s="676"/>
      <c r="K29" s="676"/>
      <c r="L29" s="676"/>
      <c r="M29" s="676"/>
    </row>
    <row r="30" spans="1:14" ht="20" customHeight="1" thickBot="1" x14ac:dyDescent="0.35">
      <c r="A30" s="563"/>
      <c r="C30" s="483"/>
      <c r="D30" s="483"/>
      <c r="E30" s="483"/>
      <c r="F30" s="483"/>
      <c r="G30" s="483"/>
      <c r="J30" s="676"/>
      <c r="K30" s="676"/>
      <c r="L30" s="676"/>
      <c r="M30" s="676"/>
    </row>
    <row r="31" spans="1:14" ht="17" customHeight="1" x14ac:dyDescent="0.3">
      <c r="A31" s="563" t="s">
        <v>132</v>
      </c>
      <c r="B31" s="565" t="str">
        <f>CONCATENATE("HS ",$B$1+2)</f>
        <v>HS 2024</v>
      </c>
      <c r="C31" s="481" t="s">
        <v>117</v>
      </c>
      <c r="D31" s="481" t="s">
        <v>118</v>
      </c>
      <c r="E31" s="481"/>
      <c r="F31" s="481" t="s">
        <v>119</v>
      </c>
      <c r="G31" s="482" t="s">
        <v>120</v>
      </c>
      <c r="I31" s="468">
        <f>IF(OR(C32="M5_03 Masterarbeit",C34="M5_03 Masterarbeit",C33="M5_03 Masterarbeit",C35="M5_03 Masterarbeit",D32="M5_03 Masterarbeit",D34="M5_03 Masterarbeit",D33="M5_03 Masterarbeit",D35="M5_03 Masterarbeit",F32="M5_03 Masterarbeit",F34="M5_03 Masterarbeit",F33="M5_03 Masterarbeit",F35="M5_03 Masterarbeit",G32="M5_03 Masterarbeit",G34="M5_03 Masterarbeit",G33="M5_03 Masterarbeit",G35="M5_03 Masterarbeit"),((16-(COUNTIF(C32:G35,"Bitte wählen…")))*5)+15,((16-(COUNTIF(C32:G35,"Bitte wählen…")))*5))</f>
        <v>0</v>
      </c>
      <c r="J31" s="676"/>
      <c r="K31" s="676"/>
      <c r="L31" s="676"/>
      <c r="M31" s="676"/>
    </row>
    <row r="32" spans="1:14" ht="75" customHeight="1" x14ac:dyDescent="0.3">
      <c r="A32" s="563"/>
      <c r="B32" s="472" t="s">
        <v>129</v>
      </c>
      <c r="C32" s="475" t="s">
        <v>123</v>
      </c>
      <c r="D32" s="476" t="s">
        <v>123</v>
      </c>
      <c r="E32" s="475"/>
      <c r="F32" s="476" t="s">
        <v>123</v>
      </c>
      <c r="G32" s="477" t="s">
        <v>123</v>
      </c>
      <c r="I32" s="469" t="str">
        <f>IF(OR(C32="BP5_01.3 Berufspraxis III &amp; Portfolio",C34="BP5_01.3 Berufspraxis III &amp; Portfolio",C33="BP5_01.3 Berufspraxis III &amp; Portfolio",C35="BP5_01.3 Berufspraxis III &amp; Portfolio",D32="BP5_01.3 Berufspraxis III &amp; Portfolio",D34="BP5_01.3 Berufspraxis III &amp; Portfolio",D33="BP5_01.3 Berufspraxis III &amp; Portfolio",D35="BP5_01.3 Berufspraxis III &amp; Portfolio",G32="BP5_01.3 Berufspraxis III &amp; Portfolio",G34="BP5_01.3 Berufspraxis III &amp; Portfolio",G33="BP5_01.3 Berufspraxis III &amp; Portfolio",G35="BP5_01.3 Berufspraxis III &amp; Portfolio",F32="BP5_01.3 Berufspraxis III &amp; Portfolio",F34="BP5_01.3 Berufspraxis III &amp; Portfolio",F33="BP5_01.3 Berufspraxis III &amp; Portfolio",F35="BP5_01.3 Berufspraxis III &amp; Portfolio"),5,"")</f>
        <v/>
      </c>
      <c r="J32" s="676"/>
      <c r="K32" s="676"/>
      <c r="L32" s="676"/>
      <c r="M32" s="676"/>
    </row>
    <row r="33" spans="1:13" ht="17" customHeight="1" x14ac:dyDescent="0.3">
      <c r="A33" s="563"/>
      <c r="B33" s="552" t="s">
        <v>124</v>
      </c>
      <c r="C33" s="548" t="s">
        <v>123</v>
      </c>
      <c r="D33" s="549" t="s">
        <v>123</v>
      </c>
      <c r="E33" s="550"/>
      <c r="F33" s="549" t="s">
        <v>123</v>
      </c>
      <c r="G33" s="551" t="s">
        <v>123</v>
      </c>
    </row>
    <row r="34" spans="1:13" ht="75" customHeight="1" x14ac:dyDescent="0.3">
      <c r="A34" s="563"/>
      <c r="B34" s="472" t="s">
        <v>125</v>
      </c>
      <c r="C34" s="478" t="s">
        <v>123</v>
      </c>
      <c r="D34" s="479" t="s">
        <v>123</v>
      </c>
      <c r="E34" s="478"/>
      <c r="F34" s="479" t="s">
        <v>123</v>
      </c>
      <c r="G34" s="480" t="s">
        <v>123</v>
      </c>
    </row>
    <row r="35" spans="1:13" ht="17" customHeight="1" thickBot="1" x14ac:dyDescent="0.35">
      <c r="A35" s="563"/>
      <c r="B35" s="553" t="s">
        <v>124</v>
      </c>
      <c r="C35" s="555" t="s">
        <v>123</v>
      </c>
      <c r="D35" s="554" t="s">
        <v>123</v>
      </c>
      <c r="E35" s="555"/>
      <c r="F35" s="554" t="s">
        <v>123</v>
      </c>
      <c r="G35" s="556" t="s">
        <v>123</v>
      </c>
    </row>
    <row r="36" spans="1:13" ht="20" customHeight="1" thickBot="1" x14ac:dyDescent="0.35">
      <c r="A36" s="563"/>
      <c r="C36" s="437"/>
      <c r="D36" s="437"/>
      <c r="E36" s="437"/>
      <c r="F36" s="437"/>
      <c r="G36" s="437"/>
    </row>
    <row r="37" spans="1:13" ht="14.5" thickBot="1" x14ac:dyDescent="0.35">
      <c r="A37" s="563" t="s">
        <v>133</v>
      </c>
      <c r="B37" s="565" t="str">
        <f>CONCATENATE("FS ",$B$1+3)</f>
        <v>FS 2025</v>
      </c>
      <c r="C37" s="481" t="s">
        <v>117</v>
      </c>
      <c r="D37" s="481" t="s">
        <v>118</v>
      </c>
      <c r="E37" s="481"/>
      <c r="F37" s="481" t="s">
        <v>119</v>
      </c>
      <c r="G37" s="482" t="s">
        <v>120</v>
      </c>
      <c r="I37" s="468">
        <f>IF(OR(C38="M5_03 Masterarbeit",C40="M5_03 Masterarbeit",C39="M5_03 Masterarbeit",C41="M5_03 Masterarbeit",D38="M5_03 Masterarbeit",D40="M5_03 Masterarbeit",D39="M5_03 Masterarbeit",D41="M5_03 Masterarbeit",F38="M5_03 Masterarbeit",F40="M5_03 Masterarbeit",F39="M5_03 Masterarbeit",F41="M5_03 Masterarbeit",G38="M5_03 Masterarbeit",G40="M5_03 Masterarbeit",G39="M5_03 Masterarbeit",G41="M5_03 Masterarbeit"),((16-(COUNTIF(C38:G41,"Bitte wählen…")))*5)+15,((16-(COUNTIF(C38:G41,"Bitte wählen…")))*5))</f>
        <v>0</v>
      </c>
    </row>
    <row r="38" spans="1:13" ht="75" customHeight="1" x14ac:dyDescent="0.3">
      <c r="A38" s="563"/>
      <c r="B38" s="472" t="s">
        <v>129</v>
      </c>
      <c r="C38" s="475" t="s">
        <v>123</v>
      </c>
      <c r="D38" s="476" t="s">
        <v>123</v>
      </c>
      <c r="E38" s="475"/>
      <c r="F38" s="476" t="s">
        <v>123</v>
      </c>
      <c r="G38" s="477" t="s">
        <v>123</v>
      </c>
      <c r="I38" s="469" t="str">
        <f>IF(OR(C38="BP5_01.3 Berufspraxis III &amp; Portfolio",C40="BP5_01.3 Berufspraxis III &amp; Portfolio",C39="BP5_01.3 Berufspraxis III &amp; Portfolio",C41="BP5_01.3 Berufspraxis III &amp; Portfolio",D38="BP5_01.3 Berufspraxis III &amp; Portfolio",D40="BP5_01.3 Berufspraxis III &amp; Portfolio",D39="BP5_01.3 Berufspraxis III &amp; Portfolio",D41="BP5_01.3 Berufspraxis III &amp; Portfolio",G38="BP5_01.3 Berufspraxis III &amp; Portfolio",G40="BP5_01.3 Berufspraxis III &amp; Portfolio",G39="BP5_01.3 Berufspraxis III &amp; Portfolio",G41="BP5_01.3 Berufspraxis III &amp; Portfolio",F38="BP5_01.3 Berufspraxis III &amp; Portfolio",F40="BP5_01.3 Berufspraxis III &amp; Portfolio",F39="BP5_01.3 Berufspraxis III &amp; Portfolio",F41="BP5_01.3 Berufspraxis III &amp; Portfolio"),5,"")</f>
        <v/>
      </c>
      <c r="J38" s="651" t="s">
        <v>21</v>
      </c>
      <c r="K38" s="652"/>
      <c r="L38" s="652"/>
      <c r="M38" s="653"/>
    </row>
    <row r="39" spans="1:13" ht="17" customHeight="1" thickBot="1" x14ac:dyDescent="0.35">
      <c r="A39" s="563"/>
      <c r="B39" s="552" t="s">
        <v>124</v>
      </c>
      <c r="C39" s="548" t="s">
        <v>123</v>
      </c>
      <c r="D39" s="549" t="s">
        <v>123</v>
      </c>
      <c r="E39" s="550"/>
      <c r="F39" s="549" t="s">
        <v>123</v>
      </c>
      <c r="G39" s="551" t="s">
        <v>123</v>
      </c>
      <c r="J39" s="654" t="s">
        <v>22</v>
      </c>
      <c r="K39" s="655"/>
      <c r="L39" s="655"/>
      <c r="M39" s="656"/>
    </row>
    <row r="40" spans="1:13" ht="75" customHeight="1" x14ac:dyDescent="0.3">
      <c r="A40" s="563"/>
      <c r="B40" s="472" t="s">
        <v>125</v>
      </c>
      <c r="C40" s="478" t="s">
        <v>123</v>
      </c>
      <c r="D40" s="479" t="s">
        <v>123</v>
      </c>
      <c r="E40" s="478"/>
      <c r="F40" s="479" t="s">
        <v>123</v>
      </c>
      <c r="G40" s="480" t="s">
        <v>123</v>
      </c>
    </row>
    <row r="41" spans="1:13" ht="17" customHeight="1" thickBot="1" x14ac:dyDescent="0.35">
      <c r="A41" s="563"/>
      <c r="B41" s="553" t="s">
        <v>124</v>
      </c>
      <c r="C41" s="555" t="s">
        <v>123</v>
      </c>
      <c r="D41" s="554" t="s">
        <v>123</v>
      </c>
      <c r="E41" s="555"/>
      <c r="F41" s="554" t="s">
        <v>123</v>
      </c>
      <c r="G41" s="556" t="s">
        <v>123</v>
      </c>
    </row>
    <row r="42" spans="1:13" ht="20" customHeight="1" thickBot="1" x14ac:dyDescent="0.35">
      <c r="A42" s="563"/>
      <c r="C42" s="483"/>
      <c r="D42" s="483"/>
      <c r="E42" s="483"/>
      <c r="F42" s="483"/>
      <c r="G42" s="483"/>
    </row>
    <row r="43" spans="1:13" x14ac:dyDescent="0.3">
      <c r="A43" s="563" t="s">
        <v>134</v>
      </c>
      <c r="B43" s="565" t="str">
        <f>CONCATENATE("HS ",$B$1+3)</f>
        <v>HS 2025</v>
      </c>
      <c r="C43" s="481" t="s">
        <v>117</v>
      </c>
      <c r="D43" s="481" t="s">
        <v>118</v>
      </c>
      <c r="E43" s="481"/>
      <c r="F43" s="481" t="s">
        <v>119</v>
      </c>
      <c r="G43" s="482" t="s">
        <v>120</v>
      </c>
      <c r="I43" s="468">
        <f>IF(OR(C44="M5_03 Masterarbeit",C46="M5_03 Masterarbeit",C45="M5_03 Masterarbeit",C47="M5_03 Masterarbeit",D44="M5_03 Masterarbeit",D46="M5_03 Masterarbeit",D45="M5_03 Masterarbeit",D47="M5_03 Masterarbeit",F44="M5_03 Masterarbeit",F46="M5_03 Masterarbeit",F45="M5_03 Masterarbeit",F47="M5_03 Masterarbeit",G44="M5_03 Masterarbeit",G46="M5_03 Masterarbeit",G45="M5_03 Masterarbeit",G47="M5_03 Masterarbeit"),((16-(COUNTIF(C44:G47,"Bitte wählen…")))*5)+15,((16-(COUNTIF(C44:G47,"Bitte wählen…")))*5))</f>
        <v>0</v>
      </c>
    </row>
    <row r="44" spans="1:13" ht="75" customHeight="1" x14ac:dyDescent="0.3">
      <c r="A44" s="563"/>
      <c r="B44" s="472" t="s">
        <v>129</v>
      </c>
      <c r="C44" s="475" t="s">
        <v>123</v>
      </c>
      <c r="D44" s="476" t="s">
        <v>123</v>
      </c>
      <c r="E44" s="475"/>
      <c r="F44" s="476" t="s">
        <v>123</v>
      </c>
      <c r="G44" s="477" t="s">
        <v>123</v>
      </c>
      <c r="I44" s="469" t="str">
        <f>IF(OR(C44="BP5_01.3 Berufspraxis III &amp; Portfolio",C46="BP5_01.3 Berufspraxis III &amp; Portfolio",C45="BP5_01.3 Berufspraxis III &amp; Portfolio",C47="BP5_01.3 Berufspraxis III &amp; Portfolio",D44="BP5_01.3 Berufspraxis III &amp; Portfolio",D46="BP5_01.3 Berufspraxis III &amp; Portfolio",D45="BP5_01.3 Berufspraxis III &amp; Portfolio",D47="BP5_01.3 Berufspraxis III &amp; Portfolio",G44="BP5_01.3 Berufspraxis III &amp; Portfolio",G46="BP5_01.3 Berufspraxis III &amp; Portfolio",G45="BP5_01.3 Berufspraxis III &amp; Portfolio",G47="BP5_01.3 Berufspraxis III &amp; Portfolio",F44="BP5_01.3 Berufspraxis III &amp; Portfolio",F46="BP5_01.3 Berufspraxis III &amp; Portfolio",F45="BP5_01.3 Berufspraxis III &amp; Portfolio",F47="BP5_01.3 Berufspraxis III &amp; Portfolio"),5,"")</f>
        <v/>
      </c>
    </row>
    <row r="45" spans="1:13" ht="17" customHeight="1" x14ac:dyDescent="0.3">
      <c r="A45" s="563"/>
      <c r="B45" s="552" t="s">
        <v>124</v>
      </c>
      <c r="C45" s="548" t="s">
        <v>123</v>
      </c>
      <c r="D45" s="549" t="s">
        <v>123</v>
      </c>
      <c r="E45" s="550"/>
      <c r="F45" s="549" t="s">
        <v>123</v>
      </c>
      <c r="G45" s="551" t="s">
        <v>123</v>
      </c>
    </row>
    <row r="46" spans="1:13" ht="75" customHeight="1" x14ac:dyDescent="0.3">
      <c r="A46" s="563"/>
      <c r="B46" s="472" t="s">
        <v>125</v>
      </c>
      <c r="C46" s="478" t="s">
        <v>123</v>
      </c>
      <c r="D46" s="479" t="s">
        <v>123</v>
      </c>
      <c r="E46" s="478"/>
      <c r="F46" s="479" t="s">
        <v>123</v>
      </c>
      <c r="G46" s="480" t="s">
        <v>123</v>
      </c>
    </row>
    <row r="47" spans="1:13" ht="17" customHeight="1" thickBot="1" x14ac:dyDescent="0.35">
      <c r="A47" s="563"/>
      <c r="B47" s="553" t="s">
        <v>124</v>
      </c>
      <c r="C47" s="555" t="s">
        <v>123</v>
      </c>
      <c r="D47" s="554" t="s">
        <v>123</v>
      </c>
      <c r="E47" s="555"/>
      <c r="F47" s="554" t="s">
        <v>123</v>
      </c>
      <c r="G47" s="556" t="s">
        <v>123</v>
      </c>
    </row>
    <row r="48" spans="1:13" ht="20" customHeight="1" thickBot="1" x14ac:dyDescent="0.35">
      <c r="A48" s="563"/>
      <c r="C48" s="437"/>
      <c r="D48" s="437"/>
      <c r="E48" s="437"/>
      <c r="F48" s="437"/>
      <c r="G48" s="437"/>
    </row>
    <row r="49" spans="1:9" x14ac:dyDescent="0.3">
      <c r="A49" s="563" t="s">
        <v>135</v>
      </c>
      <c r="B49" s="565" t="str">
        <f>CONCATENATE("FS ",$B$1+4)</f>
        <v>FS 2026</v>
      </c>
      <c r="C49" s="481" t="s">
        <v>117</v>
      </c>
      <c r="D49" s="481" t="s">
        <v>118</v>
      </c>
      <c r="E49" s="481"/>
      <c r="F49" s="481" t="s">
        <v>119</v>
      </c>
      <c r="G49" s="482" t="s">
        <v>120</v>
      </c>
      <c r="I49" s="468">
        <f>IF(OR(C50="M5_03 Masterarbeit",C52="M5_03 Masterarbeit",C51="M5_03 Masterarbeit",C53="M5_03 Masterarbeit",D50="M5_03 Masterarbeit",D52="M5_03 Masterarbeit",D51="M5_03 Masterarbeit",D53="M5_03 Masterarbeit",F50="M5_03 Masterarbeit",F52="M5_03 Masterarbeit",F51="M5_03 Masterarbeit",F53="M5_03 Masterarbeit",G50="M5_03 Masterarbeit",G52="M5_03 Masterarbeit",G51="M5_03 Masterarbeit",G53="M5_03 Masterarbeit"),((16-(COUNTIF(C50:G53,"Bitte wählen…")))*5)+15,((16-(COUNTIF(C50:G53,"Bitte wählen…")))*5))</f>
        <v>0</v>
      </c>
    </row>
    <row r="50" spans="1:9" ht="75" customHeight="1" x14ac:dyDescent="0.3">
      <c r="A50" s="563"/>
      <c r="B50" s="472" t="s">
        <v>129</v>
      </c>
      <c r="C50" s="475" t="s">
        <v>123</v>
      </c>
      <c r="D50" s="476" t="s">
        <v>123</v>
      </c>
      <c r="E50" s="475"/>
      <c r="F50" s="476" t="s">
        <v>123</v>
      </c>
      <c r="G50" s="477" t="s">
        <v>123</v>
      </c>
      <c r="I50" s="469" t="str">
        <f>IF(OR(C50="BP5_01.3 Berufspraxis III &amp; Portfolio",C52="BP5_01.3 Berufspraxis III &amp; Portfolio",C51="BP5_01.3 Berufspraxis III &amp; Portfolio",C53="BP5_01.3 Berufspraxis III &amp; Portfolio",D50="BP5_01.3 Berufspraxis III &amp; Portfolio",D52="BP5_01.3 Berufspraxis III &amp; Portfolio",D51="BP5_01.3 Berufspraxis III &amp; Portfolio",D53="BP5_01.3 Berufspraxis III &amp; Portfolio",G50="BP5_01.3 Berufspraxis III &amp; Portfolio",G52="BP5_01.3 Berufspraxis III &amp; Portfolio",G51="BP5_01.3 Berufspraxis III &amp; Portfolio",G53="BP5_01.3 Berufspraxis III &amp; Portfolio",F50="BP5_01.3 Berufspraxis III &amp; Portfolio",F52="BP5_01.3 Berufspraxis III &amp; Portfolio",F51="BP5_01.3 Berufspraxis III &amp; Portfolio",F53="BP5_01.3 Berufspraxis III &amp; Portfolio"),5,"")</f>
        <v/>
      </c>
    </row>
    <row r="51" spans="1:9" x14ac:dyDescent="0.3">
      <c r="A51" s="563"/>
      <c r="B51" s="552" t="s">
        <v>124</v>
      </c>
      <c r="C51" s="548" t="s">
        <v>123</v>
      </c>
      <c r="D51" s="549" t="s">
        <v>123</v>
      </c>
      <c r="E51" s="550"/>
      <c r="F51" s="549" t="s">
        <v>123</v>
      </c>
      <c r="G51" s="551" t="s">
        <v>123</v>
      </c>
    </row>
    <row r="52" spans="1:9" ht="75" customHeight="1" x14ac:dyDescent="0.3">
      <c r="A52" s="563"/>
      <c r="B52" s="472" t="s">
        <v>125</v>
      </c>
      <c r="C52" s="478" t="s">
        <v>123</v>
      </c>
      <c r="D52" s="479" t="s">
        <v>123</v>
      </c>
      <c r="E52" s="478"/>
      <c r="F52" s="479" t="s">
        <v>123</v>
      </c>
      <c r="G52" s="480" t="s">
        <v>123</v>
      </c>
    </row>
    <row r="53" spans="1:9" ht="14.5" thickBot="1" x14ac:dyDescent="0.35">
      <c r="A53" s="563"/>
      <c r="B53" s="553" t="s">
        <v>124</v>
      </c>
      <c r="C53" s="555" t="s">
        <v>123</v>
      </c>
      <c r="D53" s="554" t="s">
        <v>123</v>
      </c>
      <c r="E53" s="555"/>
      <c r="F53" s="554" t="s">
        <v>123</v>
      </c>
      <c r="G53" s="556" t="s">
        <v>123</v>
      </c>
    </row>
  </sheetData>
  <sheetProtection sheet="1" selectLockedCells="1"/>
  <mergeCells count="10">
    <mergeCell ref="J38:M38"/>
    <mergeCell ref="J39:M39"/>
    <mergeCell ref="J8:M8"/>
    <mergeCell ref="J9:M9"/>
    <mergeCell ref="J20:M32"/>
    <mergeCell ref="K10:M10"/>
    <mergeCell ref="J16:M16"/>
    <mergeCell ref="J14:M14"/>
    <mergeCell ref="K11:M11"/>
    <mergeCell ref="J12:M13"/>
  </mergeCells>
  <conditionalFormatting sqref="C18:D18 F18:G18 C30:D30 F30:G30 C8:D10 F8:G10">
    <cfRule type="beginsWith" dxfId="85" priority="135" operator="beginsWith" text="Bitte">
      <formula>LEFT(C8,LEN("Bitte"))="Bitte"</formula>
    </cfRule>
  </conditionalFormatting>
  <conditionalFormatting sqref="C5">
    <cfRule type="expression" dxfId="84" priority="143">
      <formula>$C$5&lt;$C$4</formula>
    </cfRule>
    <cfRule type="expression" dxfId="83" priority="144">
      <formula>$C$5=$C$4</formula>
    </cfRule>
  </conditionalFormatting>
  <conditionalFormatting sqref="D5">
    <cfRule type="expression" dxfId="82" priority="141">
      <formula>$D$5&lt;2</formula>
    </cfRule>
    <cfRule type="expression" dxfId="81" priority="142">
      <formula>$D$5&gt;1.99</formula>
    </cfRule>
  </conditionalFormatting>
  <conditionalFormatting sqref="F5">
    <cfRule type="expression" dxfId="80" priority="139">
      <formula>$F$5&lt;2</formula>
    </cfRule>
    <cfRule type="expression" dxfId="79" priority="140">
      <formula>$F$5&gt;1.99</formula>
    </cfRule>
  </conditionalFormatting>
  <conditionalFormatting sqref="E5">
    <cfRule type="expression" dxfId="78" priority="30">
      <formula>$E$5&gt;$E$4</formula>
    </cfRule>
    <cfRule type="expression" dxfId="77" priority="137">
      <formula>$E$5&lt;$E$4</formula>
    </cfRule>
    <cfRule type="expression" dxfId="76" priority="138">
      <formula>$E$5=$E$4</formula>
    </cfRule>
  </conditionalFormatting>
  <conditionalFormatting sqref="G5">
    <cfRule type="expression" dxfId="75" priority="132">
      <formula>$G$5&lt;$G$4</formula>
    </cfRule>
    <cfRule type="expression" dxfId="74" priority="136">
      <formula>$G$5=$G$4</formula>
    </cfRule>
  </conditionalFormatting>
  <conditionalFormatting sqref="J5">
    <cfRule type="expression" dxfId="73" priority="123">
      <formula>$J$5&lt;$J$4</formula>
    </cfRule>
    <cfRule type="expression" dxfId="72" priority="131">
      <formula>$J$5=$J$4</formula>
    </cfRule>
  </conditionalFormatting>
  <conditionalFormatting sqref="C14:D14 F14:G14 F16:G16 C16:D16">
    <cfRule type="beginsWith" dxfId="71" priority="121" operator="beginsWith" text="Bitte">
      <formula>LEFT(C14,LEN("Bitte"))="Bitte"</formula>
    </cfRule>
  </conditionalFormatting>
  <conditionalFormatting sqref="C15:D15 F15:G15">
    <cfRule type="beginsWith" dxfId="70" priority="80" operator="beginsWith" text="Bitte">
      <formula>LEFT(C15,LEN("Bitte"))="Bitte"</formula>
    </cfRule>
  </conditionalFormatting>
  <conditionalFormatting sqref="C20:D20 F20:G20 F22:G22 C22:D22">
    <cfRule type="beginsWith" dxfId="69" priority="107" operator="beginsWith" text="Bitte">
      <formula>LEFT(C20,LEN("Bitte"))="Bitte"</formula>
    </cfRule>
  </conditionalFormatting>
  <conditionalFormatting sqref="C26:D26 F26:G26 F28:G28 C28:D28">
    <cfRule type="beginsWith" dxfId="68" priority="105" operator="beginsWith" text="Bitte">
      <formula>LEFT(C26,LEN("Bitte"))="Bitte"</formula>
    </cfRule>
  </conditionalFormatting>
  <conditionalFormatting sqref="C32:D32 F32:G32 F34:G34 C34:D34">
    <cfRule type="beginsWith" dxfId="67" priority="103" operator="beginsWith" text="Bitte">
      <formula>LEFT(C32,LEN("Bitte"))="Bitte"</formula>
    </cfRule>
  </conditionalFormatting>
  <conditionalFormatting sqref="F11">
    <cfRule type="beginsWith" dxfId="66" priority="82" operator="beginsWith" text="Bitte">
      <formula>LEFT(F11,LEN("Bitte"))="Bitte"</formula>
    </cfRule>
  </conditionalFormatting>
  <conditionalFormatting sqref="C38:D38 F38:G38 F40:G40 C40:D40">
    <cfRule type="beginsWith" dxfId="65" priority="101" operator="beginsWith" text="Bitte">
      <formula>LEFT(C38,LEN("Bitte"))="Bitte"</formula>
    </cfRule>
  </conditionalFormatting>
  <conditionalFormatting sqref="C11">
    <cfRule type="beginsWith" dxfId="64" priority="84" operator="beginsWith" text="Bitte">
      <formula>LEFT(C11,LEN("Bitte"))="Bitte"</formula>
    </cfRule>
  </conditionalFormatting>
  <conditionalFormatting sqref="C44:D44 F44:G44 F46:G46 C46:D46">
    <cfRule type="beginsWith" dxfId="63" priority="99" operator="beginsWith" text="Bitte">
      <formula>LEFT(C44,LEN("Bitte"))="Bitte"</formula>
    </cfRule>
  </conditionalFormatting>
  <conditionalFormatting sqref="C50:D50 F50:G50 F52:G52 C52:D52">
    <cfRule type="beginsWith" dxfId="62" priority="97" operator="beginsWith" text="Bitte">
      <formula>LEFT(C50,LEN("Bitte"))="Bitte"</formula>
    </cfRule>
  </conditionalFormatting>
  <conditionalFormatting sqref="I1">
    <cfRule type="expression" dxfId="61" priority="26">
      <formula>$I$1&gt;90</formula>
    </cfRule>
    <cfRule type="expression" dxfId="60" priority="145">
      <formula>$I$1&lt;90</formula>
    </cfRule>
    <cfRule type="expression" dxfId="59" priority="146">
      <formula>$I$1=90</formula>
    </cfRule>
  </conditionalFormatting>
  <conditionalFormatting sqref="D11">
    <cfRule type="beginsWith" dxfId="58" priority="83" operator="beginsWith" text="Bitte">
      <formula>LEFT(D11,LEN("Bitte"))="Bitte"</formula>
    </cfRule>
  </conditionalFormatting>
  <conditionalFormatting sqref="G11">
    <cfRule type="beginsWith" dxfId="57" priority="81" operator="beginsWith" text="Bitte">
      <formula>LEFT(G11,LEN("Bitte"))="Bitte"</formula>
    </cfRule>
  </conditionalFormatting>
  <conditionalFormatting sqref="C21:D21 F21:G21">
    <cfRule type="beginsWith" dxfId="56" priority="78" operator="beginsWith" text="Bitte">
      <formula>LEFT(C21,LEN("Bitte"))="Bitte"</formula>
    </cfRule>
  </conditionalFormatting>
  <conditionalFormatting sqref="F17">
    <cfRule type="beginsWith" dxfId="55" priority="64" operator="beginsWith" text="Bitte">
      <formula>LEFT(F17,LEN("Bitte"))="Bitte"</formula>
    </cfRule>
  </conditionalFormatting>
  <conditionalFormatting sqref="C17">
    <cfRule type="beginsWith" dxfId="54" priority="66" operator="beginsWith" text="Bitte">
      <formula>LEFT(C17,LEN("Bitte"))="Bitte"</formula>
    </cfRule>
  </conditionalFormatting>
  <conditionalFormatting sqref="D17">
    <cfRule type="beginsWith" dxfId="53" priority="65" operator="beginsWith" text="Bitte">
      <formula>LEFT(D17,LEN("Bitte"))="Bitte"</formula>
    </cfRule>
  </conditionalFormatting>
  <conditionalFormatting sqref="G17">
    <cfRule type="beginsWith" dxfId="52" priority="63" operator="beginsWith" text="Bitte">
      <formula>LEFT(G17,LEN("Bitte"))="Bitte"</formula>
    </cfRule>
  </conditionalFormatting>
  <conditionalFormatting sqref="J20">
    <cfRule type="containsText" dxfId="51" priority="29" operator="containsText" text="ACH">
      <formula>NOT(ISERROR(SEARCH("ACH",J20)))</formula>
    </cfRule>
  </conditionalFormatting>
  <conditionalFormatting sqref="D5 F5">
    <cfRule type="expression" dxfId="50" priority="27" stopIfTrue="1">
      <formula>D5&gt;4</formula>
    </cfRule>
  </conditionalFormatting>
  <conditionalFormatting sqref="J16">
    <cfRule type="containsText" dxfId="49" priority="25" operator="containsText" text="Fehler">
      <formula>NOT(ISERROR(SEARCH("Fehler",J16)))</formula>
    </cfRule>
  </conditionalFormatting>
  <conditionalFormatting sqref="J14:M14">
    <cfRule type="containsText" dxfId="48" priority="24" operator="containsText" text="Fehler">
      <formula>NOT(ISERROR(SEARCH("Fehler",J14)))</formula>
    </cfRule>
  </conditionalFormatting>
  <conditionalFormatting sqref="C23:D23 F23:G23">
    <cfRule type="beginsWith" dxfId="47" priority="23" operator="beginsWith" text="Bitte">
      <formula>LEFT(C23,LEN("Bitte"))="Bitte"</formula>
    </cfRule>
  </conditionalFormatting>
  <conditionalFormatting sqref="C27:D27 F27:G27">
    <cfRule type="beginsWith" dxfId="46" priority="21" operator="beginsWith" text="Bitte">
      <formula>LEFT(C27,LEN("Bitte"))="Bitte"</formula>
    </cfRule>
  </conditionalFormatting>
  <conditionalFormatting sqref="C29:D29 F29:G29">
    <cfRule type="beginsWith" dxfId="45" priority="19" operator="beginsWith" text="Bitte">
      <formula>LEFT(C29,LEN("Bitte"))="Bitte"</formula>
    </cfRule>
  </conditionalFormatting>
  <conditionalFormatting sqref="C33:D33 F33:G33">
    <cfRule type="beginsWith" dxfId="44" priority="17" operator="beginsWith" text="Bitte">
      <formula>LEFT(C33,LEN("Bitte"))="Bitte"</formula>
    </cfRule>
  </conditionalFormatting>
  <conditionalFormatting sqref="C35:D35 F35:G35">
    <cfRule type="beginsWith" dxfId="43" priority="15" operator="beginsWith" text="Bitte">
      <formula>LEFT(C35,LEN("Bitte"))="Bitte"</formula>
    </cfRule>
  </conditionalFormatting>
  <conditionalFormatting sqref="C39:D39 F39:G39">
    <cfRule type="beginsWith" dxfId="42" priority="13" operator="beginsWith" text="Bitte">
      <formula>LEFT(C39,LEN("Bitte"))="Bitte"</formula>
    </cfRule>
  </conditionalFormatting>
  <conditionalFormatting sqref="C41:D41 F41:G41">
    <cfRule type="beginsWith" dxfId="41" priority="11" operator="beginsWith" text="Bitte">
      <formula>LEFT(C41,LEN("Bitte"))="Bitte"</formula>
    </cfRule>
  </conditionalFormatting>
  <conditionalFormatting sqref="C45:D45 F45:G45">
    <cfRule type="beginsWith" dxfId="40" priority="9" operator="beginsWith" text="Bitte">
      <formula>LEFT(C45,LEN("Bitte"))="Bitte"</formula>
    </cfRule>
  </conditionalFormatting>
  <conditionalFormatting sqref="C47:D47 F47:G47">
    <cfRule type="beginsWith" dxfId="39" priority="7" operator="beginsWith" text="Bitte">
      <formula>LEFT(C47,LEN("Bitte"))="Bitte"</formula>
    </cfRule>
  </conditionalFormatting>
  <conditionalFormatting sqref="C51:D51 F51:G51">
    <cfRule type="beginsWith" dxfId="38" priority="5" operator="beginsWith" text="Bitte">
      <formula>LEFT(C51,LEN("Bitte"))="Bitte"</formula>
    </cfRule>
  </conditionalFormatting>
  <conditionalFormatting sqref="C53:D53 F53:G53">
    <cfRule type="beginsWith" dxfId="37" priority="3" operator="beginsWith" text="Bitte">
      <formula>LEFT(C53,LEN("Bitte"))="Bitte"</formula>
    </cfRule>
  </conditionalFormatting>
  <conditionalFormatting sqref="K11">
    <cfRule type="containsText" dxfId="36" priority="1" operator="containsText" text="Haben Sie">
      <formula>NOT(ISERROR(SEARCH("Haben Sie",K11)))</formula>
    </cfRule>
  </conditionalFormatting>
  <hyperlinks>
    <hyperlink ref="J39" r:id="rId1" xr:uid="{8D76A560-7FAB-6945-BC2D-6F2F6DC7AC37}"/>
  </hyperlinks>
  <pageMargins left="0.7" right="0.7" top="0.75" bottom="0.75" header="0.3" footer="0.3"/>
  <pageSetup paperSize="9" scale="81" fitToHeight="7" orientation="landscape" r:id="rId2"/>
  <drawing r:id="rId3"/>
  <legacyDrawing r:id="rId4"/>
  <extLst>
    <ext xmlns:x14="http://schemas.microsoft.com/office/spreadsheetml/2009/9/main" uri="{CCE6A557-97BC-4b89-ADB6-D9C93CAAB3DF}">
      <x14:dataValidations xmlns:xm="http://schemas.microsoft.com/office/excel/2006/main" count="26">
        <x14:dataValidation type="list" showInputMessage="1" showErrorMessage="1" xr:uid="{AF9B89BB-A49E-C44F-9924-255DC18D5729}">
          <x14:formula1>
            <xm:f>AngebotSHP!$E$3:$E$7</xm:f>
          </x14:formula1>
          <xm:sqref>C8 C20 C32 C44</xm:sqref>
        </x14:dataValidation>
        <x14:dataValidation type="list" allowBlank="1" showInputMessage="1" showErrorMessage="1" xr:uid="{5A8EA94E-E343-4B43-A73C-40B10830D271}">
          <x14:formula1>
            <xm:f>AngebotSHP!$E$14:$E$18</xm:f>
          </x14:formula1>
          <xm:sqref>C10 C22 C34 C46</xm:sqref>
        </x14:dataValidation>
        <x14:dataValidation type="list" showInputMessage="1" showErrorMessage="1" xr:uid="{3F06EADB-2725-044B-868F-501114A73CDF}">
          <x14:formula1>
            <xm:f>AngebotSHP!$E$14:$E$18</xm:f>
          </x14:formula1>
          <xm:sqref>C10 C22 C34 C46</xm:sqref>
        </x14:dataValidation>
        <x14:dataValidation type="list" allowBlank="1" showInputMessage="1" showErrorMessage="1" xr:uid="{22927BBE-1AE3-D54E-AAEA-14CCADB86FEF}">
          <x14:formula1>
            <xm:f>AngebotSHP!$K$3:$K$8</xm:f>
          </x14:formula1>
          <xm:sqref>D8 D20 D32 D44</xm:sqref>
        </x14:dataValidation>
        <x14:dataValidation type="list" allowBlank="1" showInputMessage="1" showErrorMessage="1" xr:uid="{46C10BB7-9FC4-E04F-8DC2-DE1A21C3CA64}">
          <x14:formula1>
            <xm:f>AngebotSHP!$K$14:$K$18</xm:f>
          </x14:formula1>
          <xm:sqref>D10 D22 D34 D46</xm:sqref>
        </x14:dataValidation>
        <x14:dataValidation type="list" allowBlank="1" showInputMessage="1" showErrorMessage="1" xr:uid="{4BF4BFB0-90E2-CC45-9D07-ED84B93AF2B0}">
          <x14:formula1>
            <xm:f>AngebotSHP!$Q$3:$Q$7</xm:f>
          </x14:formula1>
          <xm:sqref>F8 F20 F32 F44</xm:sqref>
        </x14:dataValidation>
        <x14:dataValidation type="list" allowBlank="1" showInputMessage="1" showErrorMessage="1" xr:uid="{781F944D-FD60-994D-BFBD-10F1522159A4}">
          <x14:formula1>
            <xm:f>AngebotSHP!$Q$14:$Q$20</xm:f>
          </x14:formula1>
          <xm:sqref>F10 F22 F34 F46</xm:sqref>
        </x14:dataValidation>
        <x14:dataValidation type="list" allowBlank="1" showInputMessage="1" showErrorMessage="1" xr:uid="{637D580E-D5FF-474E-9041-79A9B3E43AA5}">
          <x14:formula1>
            <xm:f>AngebotSHP!$W$3:$W$7</xm:f>
          </x14:formula1>
          <xm:sqref>G8 G20 G32 G44</xm:sqref>
        </x14:dataValidation>
        <x14:dataValidation type="list" allowBlank="1" showInputMessage="1" showErrorMessage="1" xr:uid="{A460E43E-AFC1-8C46-BBD1-3F02EDCD5280}">
          <x14:formula1>
            <xm:f>AngebotSHP!$W$14:$W$18</xm:f>
          </x14:formula1>
          <xm:sqref>G10 G22 G34 G46</xm:sqref>
        </x14:dataValidation>
        <x14:dataValidation type="list" showInputMessage="1" showErrorMessage="1" xr:uid="{C1C83C0F-E964-5E4C-ACC1-AABCEA5BDB20}">
          <x14:formula1>
            <xm:f>AngebotSHP!$E$27:$E$31</xm:f>
          </x14:formula1>
          <xm:sqref>C14 C26 C38 C50</xm:sqref>
        </x14:dataValidation>
        <x14:dataValidation type="list" allowBlank="1" showInputMessage="1" showErrorMessage="1" xr:uid="{1458FD64-D5E7-464A-9DFA-F75A373E9A52}">
          <x14:formula1>
            <xm:f>AngebotSHP!$K$27:$K$32</xm:f>
          </x14:formula1>
          <xm:sqref>D14 D26 D38 D50</xm:sqref>
        </x14:dataValidation>
        <x14:dataValidation type="list" allowBlank="1" showInputMessage="1" showErrorMessage="1" xr:uid="{60CAEED9-B5C0-9446-B357-339D978443A5}">
          <x14:formula1>
            <xm:f>AngebotSHP!$Q$27:$Q$32</xm:f>
          </x14:formula1>
          <xm:sqref>F14 F26 F38 F50</xm:sqref>
        </x14:dataValidation>
        <x14:dataValidation type="list" allowBlank="1" showInputMessage="1" showErrorMessage="1" xr:uid="{4E7563C0-E8A2-9E4E-9515-2B693344C571}">
          <x14:formula1>
            <xm:f>AngebotSHP!$W$27:$W$33</xm:f>
          </x14:formula1>
          <xm:sqref>G14 G26 G38 G50</xm:sqref>
        </x14:dataValidation>
        <x14:dataValidation type="list" allowBlank="1" showInputMessage="1" showErrorMessage="1" xr:uid="{2010AA5B-B032-0541-BA36-75514C033704}">
          <x14:formula1>
            <xm:f>AngebotSHP!$W$39:$W$45</xm:f>
          </x14:formula1>
          <xm:sqref>G16 G28 G40 G52</xm:sqref>
        </x14:dataValidation>
        <x14:dataValidation type="list" allowBlank="1" showInputMessage="1" showErrorMessage="1" xr:uid="{8275229C-97A6-FD44-8F14-326ED860179D}">
          <x14:formula1>
            <xm:f>AngebotSHP!$E$39:$E$43</xm:f>
          </x14:formula1>
          <xm:sqref>C16 C28 C40 C52</xm:sqref>
        </x14:dataValidation>
        <x14:dataValidation type="list" showInputMessage="1" showErrorMessage="1" xr:uid="{F13EF5C1-772B-1D42-B1B3-54A31F9054BA}">
          <x14:formula1>
            <xm:f>AngebotSHP!$E$39:$E$43</xm:f>
          </x14:formula1>
          <xm:sqref>C16 C28 C40 C52</xm:sqref>
        </x14:dataValidation>
        <x14:dataValidation type="list" allowBlank="1" showInputMessage="1" showErrorMessage="1" xr:uid="{1FDDEB7A-97D8-CF42-9471-BB4E9C6D0BD5}">
          <x14:formula1>
            <xm:f>AngebotSHP!$Q$39:$Q$45</xm:f>
          </x14:formula1>
          <xm:sqref>F16 F28 F40 F52</xm:sqref>
        </x14:dataValidation>
        <x14:dataValidation type="list" showInputMessage="1" showErrorMessage="1" xr:uid="{C2EA2096-8551-1546-894A-727642F5881E}">
          <x14:formula1>
            <xm:f>AngebotSHP!$F$55:$F$58</xm:f>
          </x14:formula1>
          <xm:sqref>F45 C33 C21 F33 F21 C45</xm:sqref>
        </x14:dataValidation>
        <x14:dataValidation type="list" showInputMessage="1" showErrorMessage="1" xr:uid="{98A00C13-5271-4143-A617-7546565CE0B8}">
          <x14:formula1>
            <xm:f>AngebotSHP!$F$55:$F$56</xm:f>
          </x14:formula1>
          <xm:sqref>F9 C9</xm:sqref>
        </x14:dataValidation>
        <x14:dataValidation type="list" allowBlank="1" showInputMessage="1" showErrorMessage="1" xr:uid="{22CE1DEE-9EFD-D346-98BF-544629493F30}">
          <x14:formula1>
            <xm:f>AngebotSHP!$K$39:$K$44</xm:f>
          </x14:formula1>
          <xm:sqref>D52 D40 D28 D16</xm:sqref>
        </x14:dataValidation>
        <x14:dataValidation type="list" showInputMessage="1" showErrorMessage="1" xr:uid="{878CB978-4150-F842-B720-187640EEBFA8}">
          <x14:formula1>
            <xm:f>AngebotSHP!$F$65:$F$66</xm:f>
          </x14:formula1>
          <xm:sqref>D9 G9 D21 G21 D33 G33 D45 G45</xm:sqref>
        </x14:dataValidation>
        <x14:dataValidation type="list" showInputMessage="1" showErrorMessage="1" xr:uid="{6FB61484-1C7C-004F-8D12-8DDEEC04B15A}">
          <x14:formula1>
            <xm:f>AngebotSHP!$Q$55:$Q$56</xm:f>
          </x14:formula1>
          <xm:sqref>C11 D11 F11 G11 C23 D23 F23 G23 C35 D35 F35 G35 C47 D47 F47 G47</xm:sqref>
        </x14:dataValidation>
        <x14:dataValidation type="list" showInputMessage="1" showErrorMessage="1" xr:uid="{B6A82ECC-9F54-CC49-8826-27F6994C0749}">
          <x14:formula1>
            <xm:f>AngebotSHP!$F$74:$F$76</xm:f>
          </x14:formula1>
          <xm:sqref>C15 F15 C27 F27 C39 F39 C51 F51</xm:sqref>
        </x14:dataValidation>
        <x14:dataValidation type="list" showInputMessage="1" showErrorMessage="1" xr:uid="{68BA0C01-476D-BF4B-AE7B-7F5B0D726A03}">
          <x14:formula1>
            <xm:f>AngebotSHP!$F$84:$F$85</xm:f>
          </x14:formula1>
          <xm:sqref>D15 G15 D27 G27 D39 G39 D51 G51</xm:sqref>
        </x14:dataValidation>
        <x14:dataValidation type="list" showInputMessage="1" showErrorMessage="1" xr:uid="{51DB42A5-D105-624D-BD89-1B631370A156}">
          <x14:formula1>
            <xm:f>AngebotSHP!$Q$68:$Q$70</xm:f>
          </x14:formula1>
          <xm:sqref>C17 F17 C29 F29 C41 F41 C53 F53</xm:sqref>
        </x14:dataValidation>
        <x14:dataValidation type="list" showInputMessage="1" showErrorMessage="1" xr:uid="{4362BD42-EFA5-1E4E-A801-4E89C79288B3}">
          <x14:formula1>
            <xm:f>AngebotSHP!$Q$78:$Q$79</xm:f>
          </x14:formula1>
          <xm:sqref>D17 G17 D29 G29 D41 G41 D53 G53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6E9A-EF53-0D43-B548-A1E996F093A7}">
  <dimension ref="A2:V317"/>
  <sheetViews>
    <sheetView workbookViewId="0">
      <selection activeCell="H25" sqref="H25"/>
    </sheetView>
  </sheetViews>
  <sheetFormatPr baseColWidth="10" defaultColWidth="10.6328125" defaultRowHeight="14.5" x14ac:dyDescent="0.35"/>
  <cols>
    <col min="3" max="3" width="107.81640625" customWidth="1"/>
    <col min="4" max="4" width="7.453125" customWidth="1"/>
    <col min="5" max="5" width="2.6328125" customWidth="1"/>
    <col min="6" max="6" width="5.6328125" customWidth="1"/>
    <col min="7" max="7" width="51.1796875" customWidth="1"/>
    <col min="8" max="8" width="47.36328125" customWidth="1"/>
    <col min="9" max="11" width="21.36328125" customWidth="1"/>
    <col min="12" max="12" width="3.6328125" customWidth="1"/>
    <col min="13" max="16" width="21.36328125" customWidth="1"/>
  </cols>
  <sheetData>
    <row r="2" spans="1:22" x14ac:dyDescent="0.35">
      <c r="A2" t="str">
        <f>PlanerSHP!B7</f>
        <v>HS 2022</v>
      </c>
      <c r="Q2" t="s">
        <v>136</v>
      </c>
    </row>
    <row r="3" spans="1:22" x14ac:dyDescent="0.35">
      <c r="A3" t="str">
        <f>PlanerSHP!C7</f>
        <v>Montag</v>
      </c>
      <c r="D3">
        <v>1</v>
      </c>
    </row>
    <row r="4" spans="1:22" x14ac:dyDescent="0.35">
      <c r="C4" t="str">
        <f>PlanerSHP!C8</f>
        <v>Bitte wählen…</v>
      </c>
      <c r="D4">
        <v>2</v>
      </c>
    </row>
    <row r="5" spans="1:22" x14ac:dyDescent="0.35">
      <c r="C5" t="str">
        <f>PlanerSHP!C9</f>
        <v>Bitte wählen…</v>
      </c>
      <c r="D5">
        <v>3</v>
      </c>
    </row>
    <row r="6" spans="1:22" x14ac:dyDescent="0.35">
      <c r="C6" t="str">
        <f>PlanerSHP!C10</f>
        <v>Bitte wählen…</v>
      </c>
      <c r="D6">
        <v>4</v>
      </c>
      <c r="Q6">
        <f>PlanerSHP!B6</f>
        <v>0</v>
      </c>
      <c r="R6">
        <f>PlanerSHP!C6</f>
        <v>0</v>
      </c>
      <c r="S6">
        <f>PlanerSHP!D6</f>
        <v>0</v>
      </c>
      <c r="T6">
        <f>PlanerSHP!E6</f>
        <v>0</v>
      </c>
      <c r="U6">
        <f>PlanerSHP!F6</f>
        <v>0</v>
      </c>
      <c r="V6">
        <f>PlanerSHP!G6</f>
        <v>0</v>
      </c>
    </row>
    <row r="7" spans="1:22" x14ac:dyDescent="0.35">
      <c r="C7" t="str">
        <f>PlanerSHP!C11</f>
        <v>Bitte wählen…</v>
      </c>
      <c r="D7">
        <v>5</v>
      </c>
      <c r="G7" t="s">
        <v>137</v>
      </c>
      <c r="H7" t="s">
        <v>138</v>
      </c>
      <c r="I7" t="e">
        <f>VLOOKUP(G7,$C$4:$D$321,2,FALSE)</f>
        <v>#N/A</v>
      </c>
      <c r="J7" t="e">
        <f>VLOOKUP(H7,$C$4:$D$321,2,FALSE)</f>
        <v>#N/A</v>
      </c>
      <c r="K7" t="e">
        <f>I7-J7</f>
        <v>#N/A</v>
      </c>
      <c r="M7" s="485" t="str">
        <f t="shared" ref="M7:M9" si="0">IF(AND(ISERROR(I7),ISERROR(J7)),"",IF(ISERROR(J7),"ACHTUNG: "&amp;H7&amp;" vor "&amp;G7&amp;" belegen!",IF(ISERROR(K7),"",IF(K7&lt;0,"ACHTUNG: "&amp;H7&amp;" vor "&amp;G7&amp;" belegen!",IF(K7&lt;20,"ACHTUNG: "&amp;H7&amp;" und "&amp;G7&amp;" nicht im gleichen Semester belegen!","")))))</f>
        <v/>
      </c>
      <c r="T7">
        <f>PlanerSHP!E7</f>
        <v>0</v>
      </c>
    </row>
    <row r="8" spans="1:22" x14ac:dyDescent="0.35">
      <c r="A8" t="str">
        <f>PlanerSHP!D7</f>
        <v>Dienstag</v>
      </c>
      <c r="D8">
        <v>6</v>
      </c>
      <c r="G8" t="s">
        <v>137</v>
      </c>
      <c r="H8" t="s">
        <v>139</v>
      </c>
      <c r="I8" t="e">
        <f t="shared" ref="I8:I17" si="1">VLOOKUP(G8,$C$4:$D$321,2,FALSE)</f>
        <v>#N/A</v>
      </c>
      <c r="J8" t="e">
        <f t="shared" ref="J8:J17" si="2">VLOOKUP(H8,$C$4:$D$321,2,FALSE)</f>
        <v>#N/A</v>
      </c>
      <c r="K8" t="e">
        <f t="shared" ref="K8:K17" si="3">I8-J8</f>
        <v>#N/A</v>
      </c>
      <c r="M8" s="485" t="str">
        <f t="shared" si="0"/>
        <v/>
      </c>
    </row>
    <row r="9" spans="1:22" x14ac:dyDescent="0.35">
      <c r="C9" t="str">
        <f>PlanerSHP!D8</f>
        <v>Bitte wählen…</v>
      </c>
      <c r="D9">
        <v>7</v>
      </c>
      <c r="G9" t="s">
        <v>139</v>
      </c>
      <c r="H9" t="s">
        <v>138</v>
      </c>
      <c r="I9" t="e">
        <f t="shared" si="1"/>
        <v>#N/A</v>
      </c>
      <c r="J9" t="e">
        <f t="shared" si="2"/>
        <v>#N/A</v>
      </c>
      <c r="K9" t="e">
        <f t="shared" si="3"/>
        <v>#N/A</v>
      </c>
      <c r="M9" s="485" t="str">
        <f t="shared" si="0"/>
        <v/>
      </c>
    </row>
    <row r="10" spans="1:22" x14ac:dyDescent="0.35">
      <c r="C10" t="str">
        <f>PlanerSHP!D9</f>
        <v>Bitte wählen…</v>
      </c>
      <c r="D10">
        <v>8</v>
      </c>
      <c r="G10" s="418" t="s">
        <v>49</v>
      </c>
      <c r="H10" s="418" t="s">
        <v>48</v>
      </c>
      <c r="I10" t="e">
        <f t="shared" si="1"/>
        <v>#N/A</v>
      </c>
      <c r="J10" t="e">
        <f t="shared" si="2"/>
        <v>#N/A</v>
      </c>
      <c r="K10" t="e">
        <f t="shared" si="3"/>
        <v>#N/A</v>
      </c>
      <c r="M10" s="485"/>
      <c r="N10" t="s">
        <v>141</v>
      </c>
      <c r="O10" s="585" t="str">
        <f>IF(AND(ISERROR(I10),ISERROR(J10)),"",IF(ISERROR(J10),"ACHTUNG: "&amp;H10&amp;" vor "&amp;G10&amp;" belegen!",IF(ISERROR(K10),"",IF(K10&lt;0,"ACHTUNG: "&amp;H10&amp;" vor "&amp;G10&amp;" belegen!",IF(K10&lt;20,"ACHTUNG: "&amp;H10&amp;" und "&amp;G10&amp;" nicht im gleichen Semester belegen!","")))))</f>
        <v/>
      </c>
    </row>
    <row r="11" spans="1:22" x14ac:dyDescent="0.35">
      <c r="C11" t="str">
        <f>PlanerSHP!D10</f>
        <v>Bitte wählen…</v>
      </c>
      <c r="D11">
        <v>9</v>
      </c>
      <c r="G11" s="418" t="s">
        <v>53</v>
      </c>
      <c r="H11" s="418" t="s">
        <v>51</v>
      </c>
      <c r="I11" t="e">
        <f t="shared" si="1"/>
        <v>#N/A</v>
      </c>
      <c r="J11" t="e">
        <f t="shared" si="2"/>
        <v>#N/A</v>
      </c>
      <c r="K11" t="e">
        <f t="shared" si="3"/>
        <v>#N/A</v>
      </c>
      <c r="M11" s="485" t="str">
        <f t="shared" ref="M11:M15" si="4">IF(AND(ISERROR(I11),ISERROR(J11)),"",IF(ISERROR(J11),"ACHTUNG: "&amp;H11&amp;" vor "&amp;G11&amp;" belegen!",IF(ISERROR(K11),"",IF(K11&lt;0,"ACHTUNG: "&amp;H11&amp;" vor "&amp;G11&amp;" belegen!",IF(K11&lt;20,"ACHTUNG: "&amp;H11&amp;" und "&amp;G11&amp;" nicht im gleichen Semester belegen!","")))))</f>
        <v/>
      </c>
    </row>
    <row r="12" spans="1:22" x14ac:dyDescent="0.35">
      <c r="C12" t="str">
        <f>PlanerSHP!D11</f>
        <v>Bitte wählen…</v>
      </c>
      <c r="D12">
        <v>10</v>
      </c>
      <c r="G12" s="418" t="s">
        <v>58</v>
      </c>
      <c r="H12" s="418" t="s">
        <v>56</v>
      </c>
      <c r="I12" t="e">
        <f t="shared" si="1"/>
        <v>#N/A</v>
      </c>
      <c r="J12" t="e">
        <f t="shared" si="2"/>
        <v>#N/A</v>
      </c>
      <c r="K12" t="e">
        <f t="shared" si="3"/>
        <v>#N/A</v>
      </c>
      <c r="M12" s="485" t="str">
        <f t="shared" si="4"/>
        <v/>
      </c>
    </row>
    <row r="13" spans="1:22" x14ac:dyDescent="0.35">
      <c r="A13" t="str">
        <f>PlanerSHP!F7</f>
        <v>Donnerstag</v>
      </c>
      <c r="D13">
        <v>11</v>
      </c>
      <c r="G13" s="418" t="s">
        <v>64</v>
      </c>
      <c r="H13" s="418" t="s">
        <v>60</v>
      </c>
      <c r="I13" t="e">
        <f t="shared" si="1"/>
        <v>#N/A</v>
      </c>
      <c r="J13" t="e">
        <f t="shared" si="2"/>
        <v>#N/A</v>
      </c>
      <c r="K13" t="e">
        <f t="shared" si="3"/>
        <v>#N/A</v>
      </c>
      <c r="M13" s="485" t="str">
        <f t="shared" si="4"/>
        <v/>
      </c>
    </row>
    <row r="14" spans="1:22" x14ac:dyDescent="0.35">
      <c r="C14" t="str">
        <f>PlanerSHP!F8</f>
        <v>Bitte wählen…</v>
      </c>
      <c r="D14">
        <v>12</v>
      </c>
      <c r="G14" s="418" t="s">
        <v>67</v>
      </c>
      <c r="H14" s="418" t="s">
        <v>66</v>
      </c>
      <c r="I14" t="e">
        <f t="shared" si="1"/>
        <v>#N/A</v>
      </c>
      <c r="J14" t="e">
        <f t="shared" si="2"/>
        <v>#N/A</v>
      </c>
      <c r="K14" t="e">
        <f t="shared" si="3"/>
        <v>#N/A</v>
      </c>
      <c r="M14" s="485" t="str">
        <f t="shared" si="4"/>
        <v/>
      </c>
    </row>
    <row r="15" spans="1:22" x14ac:dyDescent="0.35">
      <c r="C15" t="str">
        <f>PlanerSHP!F9</f>
        <v>Bitte wählen…</v>
      </c>
      <c r="D15">
        <v>13</v>
      </c>
      <c r="G15" s="418" t="s">
        <v>73</v>
      </c>
      <c r="H15" s="418" t="s">
        <v>72</v>
      </c>
      <c r="I15" t="e">
        <f t="shared" si="1"/>
        <v>#N/A</v>
      </c>
      <c r="J15" t="e">
        <f t="shared" si="2"/>
        <v>#N/A</v>
      </c>
      <c r="K15" t="e">
        <f t="shared" si="3"/>
        <v>#N/A</v>
      </c>
      <c r="M15" s="485" t="str">
        <f t="shared" si="4"/>
        <v/>
      </c>
    </row>
    <row r="16" spans="1:22" x14ac:dyDescent="0.35">
      <c r="C16" t="str">
        <f>PlanerSHP!F10</f>
        <v>Bitte wählen…</v>
      </c>
      <c r="D16">
        <v>14</v>
      </c>
      <c r="G16" t="s">
        <v>140</v>
      </c>
      <c r="H16" t="s">
        <v>42</v>
      </c>
      <c r="I16" t="e">
        <f t="shared" si="1"/>
        <v>#N/A</v>
      </c>
      <c r="J16" t="e">
        <f t="shared" si="2"/>
        <v>#N/A</v>
      </c>
      <c r="K16" t="e">
        <f t="shared" si="3"/>
        <v>#N/A</v>
      </c>
      <c r="M16" s="485"/>
      <c r="N16" t="s">
        <v>141</v>
      </c>
      <c r="O16" s="585" t="str">
        <f>IF(AND(ISERROR(I16),ISERROR(J16)),"",IF(ISERROR(J16),"ACHTUNG: "&amp;H16&amp;" vor "&amp;G16&amp;" belegen!",IF(ISERROR(K16),"",IF(K16&lt;0,"ACHTUNG: "&amp;H16&amp;" vor "&amp;G16&amp;" belegen!",""))))</f>
        <v/>
      </c>
    </row>
    <row r="17" spans="1:15" x14ac:dyDescent="0.35">
      <c r="C17" t="str">
        <f>PlanerSHP!F11</f>
        <v>Bitte wählen…</v>
      </c>
      <c r="D17">
        <v>15</v>
      </c>
      <c r="G17" t="s">
        <v>142</v>
      </c>
      <c r="H17" t="s">
        <v>42</v>
      </c>
      <c r="I17" t="e">
        <f t="shared" si="1"/>
        <v>#N/A</v>
      </c>
      <c r="J17" t="e">
        <f t="shared" si="2"/>
        <v>#N/A</v>
      </c>
      <c r="K17" t="e">
        <f t="shared" si="3"/>
        <v>#N/A</v>
      </c>
      <c r="M17" s="485"/>
      <c r="N17" t="s">
        <v>141</v>
      </c>
      <c r="O17" s="585" t="str">
        <f>IF(AND(ISERROR(I17),ISERROR(J17)),"",IF(ISERROR(J17),"ACHTUNG: "&amp;H17&amp;" vor "&amp;G17&amp;" belegen!",IF(ISERROR(K17),"",IF(K17&lt;0,"ACHTUNG: "&amp;H17&amp;" vor "&amp;G17&amp;" belegen!",""))))</f>
        <v/>
      </c>
    </row>
    <row r="18" spans="1:15" x14ac:dyDescent="0.35">
      <c r="A18" t="str">
        <f>PlanerSHP!G7</f>
        <v>Freitag</v>
      </c>
      <c r="D18">
        <v>16</v>
      </c>
      <c r="M18" s="485"/>
    </row>
    <row r="19" spans="1:15" x14ac:dyDescent="0.35">
      <c r="C19" t="str">
        <f>PlanerSHP!G8</f>
        <v>Bitte wählen…</v>
      </c>
      <c r="D19">
        <v>17</v>
      </c>
      <c r="M19" s="485"/>
    </row>
    <row r="20" spans="1:15" x14ac:dyDescent="0.35">
      <c r="C20" t="str">
        <f>PlanerSHP!G9</f>
        <v>Bitte wählen…</v>
      </c>
      <c r="D20">
        <v>18</v>
      </c>
    </row>
    <row r="21" spans="1:15" x14ac:dyDescent="0.35">
      <c r="C21" t="str">
        <f>PlanerSHP!G10</f>
        <v>Bitte wählen…</v>
      </c>
      <c r="D21">
        <v>19</v>
      </c>
      <c r="G21" s="431"/>
      <c r="H21" s="431"/>
    </row>
    <row r="22" spans="1:15" x14ac:dyDescent="0.35">
      <c r="C22" t="str">
        <f>PlanerSHP!G11</f>
        <v>Bitte wählen…</v>
      </c>
      <c r="D22">
        <v>20</v>
      </c>
    </row>
    <row r="23" spans="1:15" x14ac:dyDescent="0.35">
      <c r="D23">
        <v>21</v>
      </c>
    </row>
    <row r="24" spans="1:15" x14ac:dyDescent="0.35">
      <c r="D24">
        <v>22</v>
      </c>
    </row>
    <row r="25" spans="1:15" x14ac:dyDescent="0.35">
      <c r="D25">
        <v>23</v>
      </c>
    </row>
    <row r="26" spans="1:15" x14ac:dyDescent="0.35">
      <c r="D26">
        <v>24</v>
      </c>
    </row>
    <row r="27" spans="1:15" x14ac:dyDescent="0.35">
      <c r="D27">
        <v>25</v>
      </c>
    </row>
    <row r="28" spans="1:15" x14ac:dyDescent="0.35">
      <c r="D28">
        <v>26</v>
      </c>
    </row>
    <row r="29" spans="1:15" x14ac:dyDescent="0.35">
      <c r="D29">
        <v>27</v>
      </c>
    </row>
    <row r="30" spans="1:15" x14ac:dyDescent="0.35">
      <c r="D30">
        <v>28</v>
      </c>
    </row>
    <row r="31" spans="1:15" x14ac:dyDescent="0.35">
      <c r="D31">
        <v>29</v>
      </c>
    </row>
    <row r="32" spans="1:15" x14ac:dyDescent="0.35">
      <c r="D32">
        <v>30</v>
      </c>
    </row>
    <row r="33" spans="1:8" x14ac:dyDescent="0.35">
      <c r="D33">
        <v>31</v>
      </c>
    </row>
    <row r="34" spans="1:8" x14ac:dyDescent="0.35">
      <c r="D34">
        <v>32</v>
      </c>
    </row>
    <row r="35" spans="1:8" x14ac:dyDescent="0.35">
      <c r="D35">
        <v>33</v>
      </c>
    </row>
    <row r="36" spans="1:8" x14ac:dyDescent="0.35">
      <c r="D36">
        <v>34</v>
      </c>
    </row>
    <row r="37" spans="1:8" x14ac:dyDescent="0.35">
      <c r="D37">
        <v>35</v>
      </c>
    </row>
    <row r="38" spans="1:8" x14ac:dyDescent="0.35">
      <c r="D38">
        <v>36</v>
      </c>
    </row>
    <row r="39" spans="1:8" x14ac:dyDescent="0.35">
      <c r="D39">
        <v>37</v>
      </c>
    </row>
    <row r="40" spans="1:8" x14ac:dyDescent="0.35">
      <c r="D40">
        <v>38</v>
      </c>
    </row>
    <row r="41" spans="1:8" x14ac:dyDescent="0.35">
      <c r="D41">
        <v>39</v>
      </c>
    </row>
    <row r="42" spans="1:8" x14ac:dyDescent="0.35">
      <c r="D42">
        <v>40</v>
      </c>
    </row>
    <row r="43" spans="1:8" x14ac:dyDescent="0.35">
      <c r="A43" t="str">
        <f>PlanerSHP!B13</f>
        <v>FS 2023</v>
      </c>
      <c r="D43">
        <v>41</v>
      </c>
      <c r="G43" s="431"/>
      <c r="H43" s="431"/>
    </row>
    <row r="44" spans="1:8" x14ac:dyDescent="0.35">
      <c r="A44" t="str">
        <f>PlanerSHP!C13</f>
        <v>Montag</v>
      </c>
      <c r="D44">
        <v>42</v>
      </c>
    </row>
    <row r="45" spans="1:8" x14ac:dyDescent="0.35">
      <c r="C45" t="str">
        <f>PlanerSHP!C14</f>
        <v>Bitte wählen…</v>
      </c>
      <c r="D45">
        <v>43</v>
      </c>
    </row>
    <row r="46" spans="1:8" x14ac:dyDescent="0.35">
      <c r="C46" t="str">
        <f>PlanerSHP!C15</f>
        <v>Bitte wählen…</v>
      </c>
      <c r="D46">
        <v>44</v>
      </c>
      <c r="G46" s="424"/>
      <c r="H46" s="424"/>
    </row>
    <row r="47" spans="1:8" x14ac:dyDescent="0.35">
      <c r="C47" t="str">
        <f>PlanerSHP!C16</f>
        <v>Bitte wählen…</v>
      </c>
      <c r="D47">
        <v>45</v>
      </c>
    </row>
    <row r="48" spans="1:8" x14ac:dyDescent="0.35">
      <c r="C48" t="str">
        <f>PlanerSHP!C17</f>
        <v>Bitte wählen…</v>
      </c>
      <c r="D48">
        <v>46</v>
      </c>
      <c r="G48" s="418"/>
      <c r="H48" s="418"/>
    </row>
    <row r="49" spans="1:8" x14ac:dyDescent="0.35">
      <c r="A49" t="str">
        <f>PlanerSHP!D13</f>
        <v>Dienstag</v>
      </c>
      <c r="D49">
        <v>47</v>
      </c>
      <c r="G49" s="424"/>
      <c r="H49" s="424"/>
    </row>
    <row r="50" spans="1:8" x14ac:dyDescent="0.35">
      <c r="C50" t="str">
        <f>PlanerSHP!D14</f>
        <v>Bitte wählen…</v>
      </c>
      <c r="D50">
        <v>48</v>
      </c>
    </row>
    <row r="51" spans="1:8" x14ac:dyDescent="0.35">
      <c r="C51" t="str">
        <f>PlanerSHP!D15</f>
        <v>Bitte wählen…</v>
      </c>
      <c r="D51">
        <v>49</v>
      </c>
      <c r="G51" s="424"/>
      <c r="H51" s="424"/>
    </row>
    <row r="52" spans="1:8" x14ac:dyDescent="0.35">
      <c r="C52" t="str">
        <f>PlanerSHP!D16</f>
        <v>Bitte wählen…</v>
      </c>
      <c r="D52">
        <v>50</v>
      </c>
    </row>
    <row r="53" spans="1:8" x14ac:dyDescent="0.35">
      <c r="C53" t="str">
        <f>PlanerSHP!D17</f>
        <v>Bitte wählen…</v>
      </c>
      <c r="D53">
        <v>51</v>
      </c>
      <c r="G53" s="418"/>
      <c r="H53" s="418"/>
    </row>
    <row r="54" spans="1:8" x14ac:dyDescent="0.35">
      <c r="A54" t="str">
        <f>PlanerSHP!F13</f>
        <v>Donnerstag</v>
      </c>
      <c r="D54">
        <v>52</v>
      </c>
      <c r="G54" s="424"/>
      <c r="H54" s="424"/>
    </row>
    <row r="55" spans="1:8" x14ac:dyDescent="0.35">
      <c r="C55" t="str">
        <f>PlanerSHP!F14</f>
        <v>Bitte wählen…</v>
      </c>
      <c r="D55">
        <v>53</v>
      </c>
      <c r="G55" s="424"/>
      <c r="H55" s="424"/>
    </row>
    <row r="56" spans="1:8" x14ac:dyDescent="0.35">
      <c r="C56" t="str">
        <f>PlanerSHP!F15</f>
        <v>Bitte wählen…</v>
      </c>
      <c r="D56">
        <v>54</v>
      </c>
    </row>
    <row r="57" spans="1:8" x14ac:dyDescent="0.35">
      <c r="C57" t="str">
        <f>PlanerSHP!F16</f>
        <v>Bitte wählen…</v>
      </c>
      <c r="D57">
        <v>55</v>
      </c>
    </row>
    <row r="58" spans="1:8" x14ac:dyDescent="0.35">
      <c r="C58" t="str">
        <f>PlanerSHP!F17</f>
        <v>Bitte wählen…</v>
      </c>
      <c r="D58">
        <v>56</v>
      </c>
      <c r="G58" s="418"/>
      <c r="H58" s="418"/>
    </row>
    <row r="59" spans="1:8" x14ac:dyDescent="0.35">
      <c r="A59" t="str">
        <f>PlanerSHP!G13</f>
        <v>Freitag</v>
      </c>
      <c r="D59">
        <v>57</v>
      </c>
    </row>
    <row r="60" spans="1:8" x14ac:dyDescent="0.35">
      <c r="C60" t="str">
        <f>PlanerSHP!G14</f>
        <v>Bitte wählen…</v>
      </c>
      <c r="D60">
        <v>58</v>
      </c>
    </row>
    <row r="61" spans="1:8" x14ac:dyDescent="0.35">
      <c r="C61" t="str">
        <f>PlanerSHP!G15</f>
        <v>Bitte wählen…</v>
      </c>
      <c r="D61">
        <v>59</v>
      </c>
    </row>
    <row r="62" spans="1:8" x14ac:dyDescent="0.35">
      <c r="C62" t="str">
        <f>PlanerSHP!G16</f>
        <v>Bitte wählen…</v>
      </c>
      <c r="D62">
        <v>60</v>
      </c>
      <c r="G62" s="431"/>
      <c r="H62" s="431"/>
    </row>
    <row r="63" spans="1:8" x14ac:dyDescent="0.35">
      <c r="C63" t="str">
        <f>PlanerSHP!G17</f>
        <v>Bitte wählen…</v>
      </c>
      <c r="D63">
        <v>61</v>
      </c>
    </row>
    <row r="64" spans="1:8" x14ac:dyDescent="0.35">
      <c r="D64">
        <v>62</v>
      </c>
    </row>
    <row r="65" spans="4:4" x14ac:dyDescent="0.35">
      <c r="D65">
        <v>63</v>
      </c>
    </row>
    <row r="66" spans="4:4" x14ac:dyDescent="0.35">
      <c r="D66">
        <v>64</v>
      </c>
    </row>
    <row r="67" spans="4:4" x14ac:dyDescent="0.35">
      <c r="D67">
        <v>65</v>
      </c>
    </row>
    <row r="68" spans="4:4" x14ac:dyDescent="0.35">
      <c r="D68">
        <v>66</v>
      </c>
    </row>
    <row r="69" spans="4:4" x14ac:dyDescent="0.35">
      <c r="D69">
        <v>67</v>
      </c>
    </row>
    <row r="70" spans="4:4" x14ac:dyDescent="0.35">
      <c r="D70">
        <v>68</v>
      </c>
    </row>
    <row r="71" spans="4:4" x14ac:dyDescent="0.35">
      <c r="D71">
        <v>69</v>
      </c>
    </row>
    <row r="72" spans="4:4" x14ac:dyDescent="0.35">
      <c r="D72">
        <v>70</v>
      </c>
    </row>
    <row r="73" spans="4:4" x14ac:dyDescent="0.35">
      <c r="D73">
        <v>71</v>
      </c>
    </row>
    <row r="74" spans="4:4" x14ac:dyDescent="0.35">
      <c r="D74">
        <v>72</v>
      </c>
    </row>
    <row r="75" spans="4:4" x14ac:dyDescent="0.35">
      <c r="D75">
        <v>73</v>
      </c>
    </row>
    <row r="76" spans="4:4" x14ac:dyDescent="0.35">
      <c r="D76">
        <v>74</v>
      </c>
    </row>
    <row r="77" spans="4:4" x14ac:dyDescent="0.35">
      <c r="D77">
        <v>75</v>
      </c>
    </row>
    <row r="78" spans="4:4" x14ac:dyDescent="0.35">
      <c r="D78">
        <v>76</v>
      </c>
    </row>
    <row r="79" spans="4:4" x14ac:dyDescent="0.35">
      <c r="D79">
        <v>77</v>
      </c>
    </row>
    <row r="80" spans="4:4" x14ac:dyDescent="0.35">
      <c r="D80">
        <v>78</v>
      </c>
    </row>
    <row r="81" spans="1:4" x14ac:dyDescent="0.35">
      <c r="D81">
        <v>79</v>
      </c>
    </row>
    <row r="82" spans="1:4" x14ac:dyDescent="0.35">
      <c r="D82">
        <v>80</v>
      </c>
    </row>
    <row r="83" spans="1:4" x14ac:dyDescent="0.35">
      <c r="D83">
        <v>81</v>
      </c>
    </row>
    <row r="84" spans="1:4" x14ac:dyDescent="0.35">
      <c r="D84">
        <v>82</v>
      </c>
    </row>
    <row r="85" spans="1:4" x14ac:dyDescent="0.35">
      <c r="A85" t="str">
        <f>PlanerSHP!B19</f>
        <v>HS 2023</v>
      </c>
      <c r="D85">
        <v>83</v>
      </c>
    </row>
    <row r="86" spans="1:4" x14ac:dyDescent="0.35">
      <c r="A86" t="str">
        <f>PlanerSHP!C19</f>
        <v>Montag</v>
      </c>
      <c r="D86">
        <v>84</v>
      </c>
    </row>
    <row r="87" spans="1:4" x14ac:dyDescent="0.35">
      <c r="C87" t="str">
        <f>PlanerSHP!C20</f>
        <v>Bitte wählen…</v>
      </c>
      <c r="D87">
        <v>85</v>
      </c>
    </row>
    <row r="88" spans="1:4" x14ac:dyDescent="0.35">
      <c r="C88" t="str">
        <f>PlanerSHP!C21</f>
        <v>Bitte wählen…</v>
      </c>
      <c r="D88">
        <v>86</v>
      </c>
    </row>
    <row r="89" spans="1:4" x14ac:dyDescent="0.35">
      <c r="C89" t="str">
        <f>PlanerSHP!C22</f>
        <v>Bitte wählen…</v>
      </c>
      <c r="D89">
        <v>87</v>
      </c>
    </row>
    <row r="90" spans="1:4" x14ac:dyDescent="0.35">
      <c r="C90" t="str">
        <f>PlanerSHP!C23</f>
        <v>Bitte wählen…</v>
      </c>
      <c r="D90">
        <v>88</v>
      </c>
    </row>
    <row r="91" spans="1:4" x14ac:dyDescent="0.35">
      <c r="A91" t="str">
        <f>PlanerSHP!D19</f>
        <v>Dienstag</v>
      </c>
      <c r="D91">
        <v>89</v>
      </c>
    </row>
    <row r="92" spans="1:4" x14ac:dyDescent="0.35">
      <c r="C92" t="str">
        <f>PlanerSHP!D20</f>
        <v>Bitte wählen…</v>
      </c>
      <c r="D92">
        <v>90</v>
      </c>
    </row>
    <row r="93" spans="1:4" x14ac:dyDescent="0.35">
      <c r="C93" t="str">
        <f>PlanerSHP!D21</f>
        <v>Bitte wählen…</v>
      </c>
      <c r="D93">
        <v>91</v>
      </c>
    </row>
    <row r="94" spans="1:4" x14ac:dyDescent="0.35">
      <c r="C94" t="str">
        <f>PlanerSHP!D22</f>
        <v>Bitte wählen…</v>
      </c>
      <c r="D94">
        <v>92</v>
      </c>
    </row>
    <row r="95" spans="1:4" x14ac:dyDescent="0.35">
      <c r="C95" t="str">
        <f>PlanerSHP!D23</f>
        <v>Bitte wählen…</v>
      </c>
      <c r="D95">
        <v>93</v>
      </c>
    </row>
    <row r="96" spans="1:4" x14ac:dyDescent="0.35">
      <c r="A96" t="str">
        <f>PlanerSHP!F19</f>
        <v>Donnerstag</v>
      </c>
      <c r="D96">
        <v>94</v>
      </c>
    </row>
    <row r="97" spans="1:22" x14ac:dyDescent="0.35">
      <c r="C97" t="str">
        <f>PlanerSHP!F20</f>
        <v>Bitte wählen…</v>
      </c>
      <c r="D97">
        <v>95</v>
      </c>
    </row>
    <row r="98" spans="1:22" x14ac:dyDescent="0.35">
      <c r="C98" t="str">
        <f>PlanerSHP!F21</f>
        <v>Bitte wählen…</v>
      </c>
      <c r="D98">
        <v>96</v>
      </c>
    </row>
    <row r="99" spans="1:22" x14ac:dyDescent="0.35">
      <c r="C99" t="str">
        <f>PlanerSHP!F22</f>
        <v>Bitte wählen…</v>
      </c>
      <c r="D99">
        <v>97</v>
      </c>
    </row>
    <row r="100" spans="1:22" x14ac:dyDescent="0.35">
      <c r="C100" t="str">
        <f>PlanerSHP!F23</f>
        <v>Bitte wählen…</v>
      </c>
      <c r="D100">
        <v>98</v>
      </c>
      <c r="Q100" t="str">
        <f>PlanerSHP!B8</f>
        <v>Vormittag
Wo 2, 3, 4, 5,
7, 8, 9,
11, 12, 13</v>
      </c>
      <c r="T100">
        <f>PlanerSHP!E8</f>
        <v>0</v>
      </c>
    </row>
    <row r="101" spans="1:22" x14ac:dyDescent="0.35">
      <c r="A101" t="str">
        <f>PlanerSHP!G19</f>
        <v>Freitag</v>
      </c>
      <c r="D101">
        <v>99</v>
      </c>
      <c r="Q101" t="str">
        <f>PlanerSHP!B9</f>
        <v>Wo 1, 6, 10, 14</v>
      </c>
      <c r="T101">
        <f>PlanerSHP!E9</f>
        <v>0</v>
      </c>
    </row>
    <row r="102" spans="1:22" x14ac:dyDescent="0.35">
      <c r="C102" t="str">
        <f>PlanerSHP!G20</f>
        <v>Bitte wählen…</v>
      </c>
      <c r="D102">
        <v>100</v>
      </c>
      <c r="Q102" t="str">
        <f>PlanerSHP!B10</f>
        <v>Nachmittag</v>
      </c>
      <c r="T102">
        <f>PlanerSHP!E10</f>
        <v>0</v>
      </c>
    </row>
    <row r="103" spans="1:22" x14ac:dyDescent="0.35">
      <c r="C103" t="str">
        <f>PlanerSHP!G21</f>
        <v>Bitte wählen…</v>
      </c>
      <c r="D103">
        <v>101</v>
      </c>
      <c r="Q103" t="str">
        <f>PlanerSHP!B11</f>
        <v>Wo 1, 6, 10, 14</v>
      </c>
      <c r="T103">
        <f>PlanerSHP!E11</f>
        <v>0</v>
      </c>
    </row>
    <row r="104" spans="1:22" x14ac:dyDescent="0.35">
      <c r="C104" t="str">
        <f>PlanerSHP!G22</f>
        <v>Bitte wählen…</v>
      </c>
      <c r="D104">
        <v>102</v>
      </c>
      <c r="Q104">
        <f>PlanerSHP!B12</f>
        <v>0</v>
      </c>
      <c r="R104">
        <f>PlanerSHP!C12</f>
        <v>0</v>
      </c>
      <c r="S104">
        <f>PlanerSHP!D12</f>
        <v>0</v>
      </c>
      <c r="T104">
        <f>PlanerSHP!E12</f>
        <v>0</v>
      </c>
      <c r="U104">
        <f>PlanerSHP!F12</f>
        <v>0</v>
      </c>
      <c r="V104">
        <f>PlanerSHP!G12</f>
        <v>0</v>
      </c>
    </row>
    <row r="105" spans="1:22" x14ac:dyDescent="0.35">
      <c r="C105" t="str">
        <f>PlanerSHP!G23</f>
        <v>Bitte wählen…</v>
      </c>
      <c r="D105">
        <v>103</v>
      </c>
      <c r="T105">
        <f>PlanerSHP!E13</f>
        <v>0</v>
      </c>
    </row>
    <row r="106" spans="1:22" x14ac:dyDescent="0.35">
      <c r="D106">
        <v>104</v>
      </c>
    </row>
    <row r="107" spans="1:22" x14ac:dyDescent="0.35">
      <c r="D107">
        <v>105</v>
      </c>
    </row>
    <row r="108" spans="1:22" x14ac:dyDescent="0.35">
      <c r="D108">
        <v>106</v>
      </c>
    </row>
    <row r="109" spans="1:22" x14ac:dyDescent="0.35">
      <c r="D109">
        <v>107</v>
      </c>
    </row>
    <row r="110" spans="1:22" x14ac:dyDescent="0.35">
      <c r="D110">
        <v>108</v>
      </c>
    </row>
    <row r="111" spans="1:22" x14ac:dyDescent="0.35">
      <c r="D111">
        <v>109</v>
      </c>
    </row>
    <row r="112" spans="1:22" x14ac:dyDescent="0.35">
      <c r="D112">
        <v>110</v>
      </c>
    </row>
    <row r="113" spans="1:20" x14ac:dyDescent="0.35">
      <c r="D113">
        <v>111</v>
      </c>
    </row>
    <row r="114" spans="1:20" x14ac:dyDescent="0.35">
      <c r="D114">
        <v>112</v>
      </c>
    </row>
    <row r="115" spans="1:20" x14ac:dyDescent="0.35">
      <c r="D115">
        <v>113</v>
      </c>
    </row>
    <row r="116" spans="1:20" x14ac:dyDescent="0.35">
      <c r="D116">
        <v>114</v>
      </c>
    </row>
    <row r="117" spans="1:20" x14ac:dyDescent="0.35">
      <c r="D117">
        <v>115</v>
      </c>
    </row>
    <row r="118" spans="1:20" x14ac:dyDescent="0.35">
      <c r="D118">
        <v>116</v>
      </c>
    </row>
    <row r="119" spans="1:20" x14ac:dyDescent="0.35">
      <c r="D119">
        <v>117</v>
      </c>
    </row>
    <row r="120" spans="1:20" x14ac:dyDescent="0.35">
      <c r="D120">
        <v>118</v>
      </c>
    </row>
    <row r="121" spans="1:20" x14ac:dyDescent="0.35">
      <c r="D121">
        <v>119</v>
      </c>
    </row>
    <row r="122" spans="1:20" x14ac:dyDescent="0.35">
      <c r="D122">
        <v>120</v>
      </c>
    </row>
    <row r="123" spans="1:20" x14ac:dyDescent="0.35">
      <c r="D123">
        <v>121</v>
      </c>
    </row>
    <row r="124" spans="1:20" x14ac:dyDescent="0.35">
      <c r="D124">
        <v>122</v>
      </c>
    </row>
    <row r="125" spans="1:20" x14ac:dyDescent="0.35">
      <c r="D125">
        <v>123</v>
      </c>
    </row>
    <row r="126" spans="1:20" x14ac:dyDescent="0.35">
      <c r="D126">
        <v>124</v>
      </c>
      <c r="Q126" t="str">
        <f>PlanerSHP!B14</f>
        <v>Vormittag</v>
      </c>
      <c r="T126">
        <f>PlanerSHP!E14</f>
        <v>0</v>
      </c>
    </row>
    <row r="127" spans="1:20" x14ac:dyDescent="0.35">
      <c r="A127" t="str">
        <f>PlanerSHP!B25</f>
        <v>FS 2024</v>
      </c>
      <c r="D127">
        <v>125</v>
      </c>
      <c r="Q127" t="str">
        <f>PlanerSHP!B15</f>
        <v>Wo 1, 6, 10, 14</v>
      </c>
      <c r="T127">
        <f>PlanerSHP!E15</f>
        <v>0</v>
      </c>
    </row>
    <row r="128" spans="1:20" x14ac:dyDescent="0.35">
      <c r="A128" t="str">
        <f>PlanerSHP!C25</f>
        <v>Montag</v>
      </c>
      <c r="D128">
        <v>126</v>
      </c>
      <c r="Q128" t="str">
        <f>PlanerSHP!B16</f>
        <v>Nachmittag</v>
      </c>
      <c r="T128">
        <f>PlanerSHP!E16</f>
        <v>0</v>
      </c>
    </row>
    <row r="129" spans="1:22" x14ac:dyDescent="0.35">
      <c r="C129" t="str">
        <f>PlanerSHP!C26</f>
        <v>Bitte wählen…</v>
      </c>
      <c r="D129">
        <v>127</v>
      </c>
      <c r="Q129" t="str">
        <f>PlanerSHP!B17</f>
        <v>Wo 1, 6, 10, 14</v>
      </c>
      <c r="T129">
        <f>PlanerSHP!E17</f>
        <v>0</v>
      </c>
    </row>
    <row r="130" spans="1:22" x14ac:dyDescent="0.35">
      <c r="C130" t="str">
        <f>PlanerSHP!C27</f>
        <v>Bitte wählen…</v>
      </c>
      <c r="D130">
        <v>128</v>
      </c>
      <c r="Q130">
        <f>PlanerSHP!B18</f>
        <v>0</v>
      </c>
      <c r="R130">
        <f>PlanerSHP!C18</f>
        <v>0</v>
      </c>
      <c r="S130">
        <f>PlanerSHP!D18</f>
        <v>0</v>
      </c>
      <c r="T130">
        <f>PlanerSHP!E18</f>
        <v>0</v>
      </c>
      <c r="U130">
        <f>PlanerSHP!F18</f>
        <v>0</v>
      </c>
      <c r="V130">
        <f>PlanerSHP!G18</f>
        <v>0</v>
      </c>
    </row>
    <row r="131" spans="1:22" x14ac:dyDescent="0.35">
      <c r="C131" t="str">
        <f>PlanerSHP!C28</f>
        <v>Bitte wählen…</v>
      </c>
      <c r="D131">
        <v>129</v>
      </c>
      <c r="T131">
        <f>PlanerSHP!E19</f>
        <v>0</v>
      </c>
    </row>
    <row r="132" spans="1:22" x14ac:dyDescent="0.35">
      <c r="C132" t="str">
        <f>PlanerSHP!C29</f>
        <v>Bitte wählen…</v>
      </c>
      <c r="D132">
        <v>130</v>
      </c>
      <c r="Q132" t="str">
        <f>PlanerSHP!B20</f>
        <v>Vormittag</v>
      </c>
      <c r="T132">
        <f>PlanerSHP!E20</f>
        <v>0</v>
      </c>
    </row>
    <row r="133" spans="1:22" x14ac:dyDescent="0.35">
      <c r="A133" t="str">
        <f>PlanerSHP!D25</f>
        <v>Dienstag</v>
      </c>
      <c r="D133">
        <v>131</v>
      </c>
      <c r="Q133" t="str">
        <f>PlanerSHP!B21</f>
        <v>Wo 1, 6, 10, 14</v>
      </c>
      <c r="T133">
        <f>PlanerSHP!E21</f>
        <v>0</v>
      </c>
    </row>
    <row r="134" spans="1:22" x14ac:dyDescent="0.35">
      <c r="C134" t="str">
        <f>PlanerSHP!D26</f>
        <v>Bitte wählen…</v>
      </c>
      <c r="D134">
        <v>132</v>
      </c>
      <c r="Q134" t="str">
        <f>PlanerSHP!B22</f>
        <v>Nachmittag</v>
      </c>
      <c r="T134">
        <f>PlanerSHP!E22</f>
        <v>0</v>
      </c>
    </row>
    <row r="135" spans="1:22" x14ac:dyDescent="0.35">
      <c r="C135" t="str">
        <f>PlanerSHP!D27</f>
        <v>Bitte wählen…</v>
      </c>
      <c r="D135">
        <v>133</v>
      </c>
      <c r="Q135" t="str">
        <f>PlanerSHP!B23</f>
        <v>Wo 1, 6, 10, 14</v>
      </c>
      <c r="T135">
        <f>PlanerSHP!E23</f>
        <v>0</v>
      </c>
    </row>
    <row r="136" spans="1:22" x14ac:dyDescent="0.35">
      <c r="C136" t="str">
        <f>PlanerSHP!D28</f>
        <v>Bitte wählen…</v>
      </c>
      <c r="D136">
        <v>134</v>
      </c>
      <c r="Q136">
        <f>PlanerSHP!B24</f>
        <v>0</v>
      </c>
      <c r="R136">
        <f>PlanerSHP!C24</f>
        <v>0</v>
      </c>
      <c r="S136">
        <f>PlanerSHP!D24</f>
        <v>0</v>
      </c>
      <c r="T136">
        <f>PlanerSHP!E24</f>
        <v>0</v>
      </c>
      <c r="U136">
        <f>PlanerSHP!F24</f>
        <v>0</v>
      </c>
      <c r="V136">
        <f>PlanerSHP!G24</f>
        <v>0</v>
      </c>
    </row>
    <row r="137" spans="1:22" x14ac:dyDescent="0.35">
      <c r="C137" t="str">
        <f>PlanerSHP!D29</f>
        <v>Bitte wählen…</v>
      </c>
      <c r="D137">
        <v>135</v>
      </c>
      <c r="T137">
        <f>PlanerSHP!E25</f>
        <v>0</v>
      </c>
    </row>
    <row r="138" spans="1:22" x14ac:dyDescent="0.35">
      <c r="A138" t="str">
        <f>PlanerSHP!F25</f>
        <v>Donnerstag</v>
      </c>
      <c r="D138">
        <v>136</v>
      </c>
      <c r="Q138" t="str">
        <f>PlanerSHP!B26</f>
        <v>Vormittag</v>
      </c>
      <c r="T138">
        <f>PlanerSHP!E26</f>
        <v>0</v>
      </c>
    </row>
    <row r="139" spans="1:22" x14ac:dyDescent="0.35">
      <c r="C139" t="str">
        <f>PlanerSHP!F26</f>
        <v>Bitte wählen…</v>
      </c>
      <c r="D139">
        <v>137</v>
      </c>
      <c r="Q139" t="str">
        <f>PlanerSHP!B27</f>
        <v>Wo 1, 6, 10, 14</v>
      </c>
      <c r="T139">
        <f>PlanerSHP!E27</f>
        <v>0</v>
      </c>
    </row>
    <row r="140" spans="1:22" x14ac:dyDescent="0.35">
      <c r="C140" t="str">
        <f>PlanerSHP!F27</f>
        <v>Bitte wählen…</v>
      </c>
      <c r="D140">
        <v>138</v>
      </c>
      <c r="Q140" t="str">
        <f>PlanerSHP!B28</f>
        <v>Nachmittag</v>
      </c>
      <c r="T140">
        <f>PlanerSHP!E28</f>
        <v>0</v>
      </c>
    </row>
    <row r="141" spans="1:22" x14ac:dyDescent="0.35">
      <c r="C141" t="str">
        <f>PlanerSHP!F28</f>
        <v>Bitte wählen…</v>
      </c>
      <c r="D141">
        <v>139</v>
      </c>
      <c r="Q141" t="str">
        <f>PlanerSHP!B29</f>
        <v>Wo 1, 6, 10, 14</v>
      </c>
      <c r="T141">
        <f>PlanerSHP!E29</f>
        <v>0</v>
      </c>
    </row>
    <row r="142" spans="1:22" x14ac:dyDescent="0.35">
      <c r="C142" t="str">
        <f>PlanerSHP!F29</f>
        <v>Bitte wählen…</v>
      </c>
      <c r="D142">
        <v>140</v>
      </c>
      <c r="Q142">
        <f>PlanerSHP!B30</f>
        <v>0</v>
      </c>
      <c r="R142">
        <f>PlanerSHP!C30</f>
        <v>0</v>
      </c>
      <c r="S142">
        <f>PlanerSHP!D30</f>
        <v>0</v>
      </c>
      <c r="T142">
        <f>PlanerSHP!E30</f>
        <v>0</v>
      </c>
      <c r="U142">
        <f>PlanerSHP!F30</f>
        <v>0</v>
      </c>
      <c r="V142">
        <f>PlanerSHP!G30</f>
        <v>0</v>
      </c>
    </row>
    <row r="143" spans="1:22" x14ac:dyDescent="0.35">
      <c r="A143" t="str">
        <f>PlanerSHP!G25</f>
        <v>Freitag</v>
      </c>
      <c r="D143">
        <v>141</v>
      </c>
      <c r="T143">
        <f>PlanerSHP!E31</f>
        <v>0</v>
      </c>
    </row>
    <row r="144" spans="1:22" x14ac:dyDescent="0.35">
      <c r="C144" t="str">
        <f>PlanerSHP!G26</f>
        <v>Bitte wählen…</v>
      </c>
      <c r="D144">
        <v>142</v>
      </c>
      <c r="Q144" t="str">
        <f>PlanerSHP!B32</f>
        <v>Vormittag</v>
      </c>
      <c r="T144">
        <f>PlanerSHP!E32</f>
        <v>0</v>
      </c>
    </row>
    <row r="145" spans="3:20" x14ac:dyDescent="0.35">
      <c r="C145" t="str">
        <f>PlanerSHP!G27</f>
        <v>Bitte wählen…</v>
      </c>
      <c r="D145">
        <v>143</v>
      </c>
      <c r="Q145" t="str">
        <f>PlanerSHP!B33</f>
        <v>Wo 1, 6, 10, 14</v>
      </c>
      <c r="T145">
        <f>PlanerSHP!E33</f>
        <v>0</v>
      </c>
    </row>
    <row r="146" spans="3:20" x14ac:dyDescent="0.35">
      <c r="C146" t="str">
        <f>PlanerSHP!G28</f>
        <v>Bitte wählen…</v>
      </c>
      <c r="D146">
        <v>144</v>
      </c>
      <c r="Q146" t="str">
        <f>PlanerSHP!B34</f>
        <v>Nachmittag</v>
      </c>
      <c r="T146">
        <f>PlanerSHP!E34</f>
        <v>0</v>
      </c>
    </row>
    <row r="147" spans="3:20" x14ac:dyDescent="0.35">
      <c r="C147" t="str">
        <f>PlanerSHP!G29</f>
        <v>Bitte wählen…</v>
      </c>
      <c r="D147">
        <v>145</v>
      </c>
      <c r="Q147" t="str">
        <f>PlanerSHP!B35</f>
        <v>Wo 1, 6, 10, 14</v>
      </c>
      <c r="T147">
        <f>PlanerSHP!E35</f>
        <v>0</v>
      </c>
    </row>
    <row r="148" spans="3:20" x14ac:dyDescent="0.35">
      <c r="D148">
        <v>146</v>
      </c>
    </row>
    <row r="149" spans="3:20" x14ac:dyDescent="0.35">
      <c r="D149">
        <v>147</v>
      </c>
    </row>
    <row r="150" spans="3:20" x14ac:dyDescent="0.35">
      <c r="D150">
        <v>148</v>
      </c>
    </row>
    <row r="151" spans="3:20" x14ac:dyDescent="0.35">
      <c r="D151">
        <v>149</v>
      </c>
    </row>
    <row r="152" spans="3:20" x14ac:dyDescent="0.35">
      <c r="D152">
        <v>150</v>
      </c>
    </row>
    <row r="153" spans="3:20" x14ac:dyDescent="0.35">
      <c r="D153">
        <v>151</v>
      </c>
    </row>
    <row r="154" spans="3:20" x14ac:dyDescent="0.35">
      <c r="D154">
        <v>152</v>
      </c>
    </row>
    <row r="155" spans="3:20" x14ac:dyDescent="0.35">
      <c r="D155">
        <v>153</v>
      </c>
    </row>
    <row r="156" spans="3:20" x14ac:dyDescent="0.35">
      <c r="D156">
        <v>154</v>
      </c>
    </row>
    <row r="157" spans="3:20" x14ac:dyDescent="0.35">
      <c r="D157">
        <v>155</v>
      </c>
    </row>
    <row r="158" spans="3:20" x14ac:dyDescent="0.35">
      <c r="D158">
        <v>156</v>
      </c>
    </row>
    <row r="159" spans="3:20" x14ac:dyDescent="0.35">
      <c r="D159">
        <v>157</v>
      </c>
    </row>
    <row r="160" spans="3:20" x14ac:dyDescent="0.35">
      <c r="D160">
        <v>158</v>
      </c>
    </row>
    <row r="161" spans="1:22" x14ac:dyDescent="0.35">
      <c r="D161">
        <v>159</v>
      </c>
    </row>
    <row r="162" spans="1:22" x14ac:dyDescent="0.35">
      <c r="D162">
        <v>160</v>
      </c>
    </row>
    <row r="163" spans="1:22" x14ac:dyDescent="0.35">
      <c r="D163">
        <v>161</v>
      </c>
    </row>
    <row r="164" spans="1:22" x14ac:dyDescent="0.35">
      <c r="D164">
        <v>162</v>
      </c>
    </row>
    <row r="165" spans="1:22" x14ac:dyDescent="0.35">
      <c r="D165">
        <v>163</v>
      </c>
    </row>
    <row r="166" spans="1:22" x14ac:dyDescent="0.35">
      <c r="D166">
        <v>164</v>
      </c>
    </row>
    <row r="167" spans="1:22" x14ac:dyDescent="0.35">
      <c r="D167">
        <v>165</v>
      </c>
    </row>
    <row r="168" spans="1:22" x14ac:dyDescent="0.35">
      <c r="D168">
        <v>166</v>
      </c>
      <c r="Q168">
        <f>PlanerSHP!B36</f>
        <v>0</v>
      </c>
      <c r="R168">
        <f>PlanerSHP!C36</f>
        <v>0</v>
      </c>
      <c r="S168">
        <f>PlanerSHP!D36</f>
        <v>0</v>
      </c>
      <c r="T168">
        <f>PlanerSHP!E36</f>
        <v>0</v>
      </c>
      <c r="U168">
        <f>PlanerSHP!F36</f>
        <v>0</v>
      </c>
      <c r="V168">
        <f>PlanerSHP!G36</f>
        <v>0</v>
      </c>
    </row>
    <row r="169" spans="1:22" x14ac:dyDescent="0.35">
      <c r="A169" t="str">
        <f>PlanerSHP!B31</f>
        <v>HS 2024</v>
      </c>
      <c r="D169">
        <v>167</v>
      </c>
      <c r="T169">
        <f>PlanerSHP!E37</f>
        <v>0</v>
      </c>
    </row>
    <row r="170" spans="1:22" x14ac:dyDescent="0.35">
      <c r="A170" t="str">
        <f>PlanerSHP!C31</f>
        <v>Montag</v>
      </c>
      <c r="D170">
        <v>168</v>
      </c>
      <c r="Q170" t="str">
        <f>PlanerSHP!B38</f>
        <v>Vormittag</v>
      </c>
      <c r="T170">
        <f>PlanerSHP!E38</f>
        <v>0</v>
      </c>
    </row>
    <row r="171" spans="1:22" x14ac:dyDescent="0.35">
      <c r="C171" t="str">
        <f>PlanerSHP!C32</f>
        <v>Bitte wählen…</v>
      </c>
      <c r="D171">
        <v>169</v>
      </c>
      <c r="Q171" t="str">
        <f>PlanerSHP!B39</f>
        <v>Wo 1, 6, 10, 14</v>
      </c>
      <c r="T171">
        <f>PlanerSHP!E39</f>
        <v>0</v>
      </c>
    </row>
    <row r="172" spans="1:22" x14ac:dyDescent="0.35">
      <c r="C172" t="str">
        <f>PlanerSHP!C33</f>
        <v>Bitte wählen…</v>
      </c>
      <c r="D172">
        <v>170</v>
      </c>
      <c r="Q172" t="str">
        <f>PlanerSHP!B40</f>
        <v>Nachmittag</v>
      </c>
      <c r="T172">
        <f>PlanerSHP!E40</f>
        <v>0</v>
      </c>
    </row>
    <row r="173" spans="1:22" x14ac:dyDescent="0.35">
      <c r="C173" t="str">
        <f>PlanerSHP!C34</f>
        <v>Bitte wählen…</v>
      </c>
      <c r="D173">
        <v>171</v>
      </c>
      <c r="Q173" t="str">
        <f>PlanerSHP!B41</f>
        <v>Wo 1, 6, 10, 14</v>
      </c>
      <c r="T173">
        <f>PlanerSHP!E41</f>
        <v>0</v>
      </c>
    </row>
    <row r="174" spans="1:22" x14ac:dyDescent="0.35">
      <c r="C174" t="str">
        <f>PlanerSHP!C35</f>
        <v>Bitte wählen…</v>
      </c>
      <c r="D174">
        <v>172</v>
      </c>
      <c r="Q174">
        <f>PlanerSHP!B42</f>
        <v>0</v>
      </c>
      <c r="R174">
        <f>PlanerSHP!C42</f>
        <v>0</v>
      </c>
      <c r="S174">
        <f>PlanerSHP!D42</f>
        <v>0</v>
      </c>
      <c r="T174">
        <f>PlanerSHP!E42</f>
        <v>0</v>
      </c>
      <c r="U174">
        <f>PlanerSHP!F42</f>
        <v>0</v>
      </c>
      <c r="V174">
        <f>PlanerSHP!G42</f>
        <v>0</v>
      </c>
    </row>
    <row r="175" spans="1:22" x14ac:dyDescent="0.35">
      <c r="A175" t="str">
        <f>PlanerSHP!D31</f>
        <v>Dienstag</v>
      </c>
      <c r="D175">
        <v>173</v>
      </c>
      <c r="T175">
        <f>PlanerSHP!E43</f>
        <v>0</v>
      </c>
    </row>
    <row r="176" spans="1:22" x14ac:dyDescent="0.35">
      <c r="C176" t="str">
        <f>PlanerSHP!D32</f>
        <v>Bitte wählen…</v>
      </c>
      <c r="D176">
        <v>174</v>
      </c>
      <c r="Q176" t="str">
        <f>PlanerSHP!B44</f>
        <v>Vormittag</v>
      </c>
      <c r="T176">
        <f>PlanerSHP!E44</f>
        <v>0</v>
      </c>
    </row>
    <row r="177" spans="1:22" x14ac:dyDescent="0.35">
      <c r="C177" t="str">
        <f>PlanerSHP!D33</f>
        <v>Bitte wählen…</v>
      </c>
      <c r="D177">
        <v>175</v>
      </c>
      <c r="Q177" t="str">
        <f>PlanerSHP!B45</f>
        <v>Wo 1, 6, 10, 14</v>
      </c>
      <c r="T177">
        <f>PlanerSHP!E45</f>
        <v>0</v>
      </c>
    </row>
    <row r="178" spans="1:22" x14ac:dyDescent="0.35">
      <c r="C178" t="str">
        <f>PlanerSHP!D34</f>
        <v>Bitte wählen…</v>
      </c>
      <c r="D178">
        <v>176</v>
      </c>
      <c r="Q178" t="str">
        <f>PlanerSHP!B46</f>
        <v>Nachmittag</v>
      </c>
      <c r="T178">
        <f>PlanerSHP!E46</f>
        <v>0</v>
      </c>
    </row>
    <row r="179" spans="1:22" x14ac:dyDescent="0.35">
      <c r="C179" t="str">
        <f>PlanerSHP!D35</f>
        <v>Bitte wählen…</v>
      </c>
      <c r="D179">
        <v>177</v>
      </c>
      <c r="Q179" t="str">
        <f>PlanerSHP!B47</f>
        <v>Wo 1, 6, 10, 14</v>
      </c>
      <c r="T179">
        <f>PlanerSHP!E47</f>
        <v>0</v>
      </c>
    </row>
    <row r="180" spans="1:22" x14ac:dyDescent="0.35">
      <c r="A180" t="str">
        <f>PlanerSHP!F31</f>
        <v>Donnerstag</v>
      </c>
      <c r="D180">
        <v>178</v>
      </c>
      <c r="Q180">
        <f>PlanerSHP!B48</f>
        <v>0</v>
      </c>
      <c r="R180">
        <f>PlanerSHP!C48</f>
        <v>0</v>
      </c>
      <c r="S180">
        <f>PlanerSHP!D48</f>
        <v>0</v>
      </c>
      <c r="T180">
        <f>PlanerSHP!E48</f>
        <v>0</v>
      </c>
      <c r="U180">
        <f>PlanerSHP!F48</f>
        <v>0</v>
      </c>
      <c r="V180">
        <f>PlanerSHP!G48</f>
        <v>0</v>
      </c>
    </row>
    <row r="181" spans="1:22" x14ac:dyDescent="0.35">
      <c r="C181" t="str">
        <f>PlanerSHP!F32</f>
        <v>Bitte wählen…</v>
      </c>
      <c r="D181">
        <v>179</v>
      </c>
    </row>
    <row r="182" spans="1:22" x14ac:dyDescent="0.35">
      <c r="C182" t="str">
        <f>PlanerSHP!F33</f>
        <v>Bitte wählen…</v>
      </c>
      <c r="D182">
        <v>180</v>
      </c>
    </row>
    <row r="183" spans="1:22" x14ac:dyDescent="0.35">
      <c r="C183" t="str">
        <f>PlanerSHP!F34</f>
        <v>Bitte wählen…</v>
      </c>
      <c r="D183">
        <v>181</v>
      </c>
    </row>
    <row r="184" spans="1:22" x14ac:dyDescent="0.35">
      <c r="C184" t="str">
        <f>PlanerSHP!F35</f>
        <v>Bitte wählen…</v>
      </c>
      <c r="D184">
        <v>182</v>
      </c>
    </row>
    <row r="185" spans="1:22" x14ac:dyDescent="0.35">
      <c r="A185" t="str">
        <f>PlanerSHP!G31</f>
        <v>Freitag</v>
      </c>
      <c r="D185">
        <v>183</v>
      </c>
    </row>
    <row r="186" spans="1:22" x14ac:dyDescent="0.35">
      <c r="C186" t="str">
        <f>PlanerSHP!G32</f>
        <v>Bitte wählen…</v>
      </c>
      <c r="D186">
        <v>184</v>
      </c>
    </row>
    <row r="187" spans="1:22" x14ac:dyDescent="0.35">
      <c r="C187" t="str">
        <f>PlanerSHP!G33</f>
        <v>Bitte wählen…</v>
      </c>
      <c r="D187">
        <v>185</v>
      </c>
    </row>
    <row r="188" spans="1:22" x14ac:dyDescent="0.35">
      <c r="C188" t="str">
        <f>PlanerSHP!G34</f>
        <v>Bitte wählen…</v>
      </c>
      <c r="D188">
        <v>186</v>
      </c>
    </row>
    <row r="189" spans="1:22" x14ac:dyDescent="0.35">
      <c r="C189" t="str">
        <f>PlanerSHP!G35</f>
        <v>Bitte wählen…</v>
      </c>
      <c r="D189">
        <v>187</v>
      </c>
    </row>
    <row r="190" spans="1:22" x14ac:dyDescent="0.35">
      <c r="D190">
        <v>188</v>
      </c>
    </row>
    <row r="191" spans="1:22" x14ac:dyDescent="0.35">
      <c r="D191">
        <v>189</v>
      </c>
    </row>
    <row r="192" spans="1:22" x14ac:dyDescent="0.35">
      <c r="D192">
        <v>190</v>
      </c>
    </row>
    <row r="193" spans="4:4" x14ac:dyDescent="0.35">
      <c r="D193">
        <v>191</v>
      </c>
    </row>
    <row r="194" spans="4:4" x14ac:dyDescent="0.35">
      <c r="D194">
        <v>192</v>
      </c>
    </row>
    <row r="195" spans="4:4" x14ac:dyDescent="0.35">
      <c r="D195">
        <v>193</v>
      </c>
    </row>
    <row r="196" spans="4:4" x14ac:dyDescent="0.35">
      <c r="D196">
        <v>194</v>
      </c>
    </row>
    <row r="197" spans="4:4" x14ac:dyDescent="0.35">
      <c r="D197">
        <v>195</v>
      </c>
    </row>
    <row r="198" spans="4:4" x14ac:dyDescent="0.35">
      <c r="D198">
        <v>196</v>
      </c>
    </row>
    <row r="199" spans="4:4" x14ac:dyDescent="0.35">
      <c r="D199">
        <v>197</v>
      </c>
    </row>
    <row r="200" spans="4:4" x14ac:dyDescent="0.35">
      <c r="D200">
        <v>198</v>
      </c>
    </row>
    <row r="201" spans="4:4" x14ac:dyDescent="0.35">
      <c r="D201">
        <v>199</v>
      </c>
    </row>
    <row r="202" spans="4:4" x14ac:dyDescent="0.35">
      <c r="D202">
        <v>200</v>
      </c>
    </row>
    <row r="203" spans="4:4" x14ac:dyDescent="0.35">
      <c r="D203">
        <v>201</v>
      </c>
    </row>
    <row r="204" spans="4:4" x14ac:dyDescent="0.35">
      <c r="D204">
        <v>202</v>
      </c>
    </row>
    <row r="205" spans="4:4" x14ac:dyDescent="0.35">
      <c r="D205">
        <v>203</v>
      </c>
    </row>
    <row r="206" spans="4:4" x14ac:dyDescent="0.35">
      <c r="D206">
        <v>204</v>
      </c>
    </row>
    <row r="207" spans="4:4" x14ac:dyDescent="0.35">
      <c r="D207">
        <v>205</v>
      </c>
    </row>
    <row r="208" spans="4:4" x14ac:dyDescent="0.35">
      <c r="D208">
        <v>206</v>
      </c>
    </row>
    <row r="209" spans="1:4" x14ac:dyDescent="0.35">
      <c r="D209">
        <v>207</v>
      </c>
    </row>
    <row r="210" spans="1:4" x14ac:dyDescent="0.35">
      <c r="D210">
        <v>208</v>
      </c>
    </row>
    <row r="211" spans="1:4" x14ac:dyDescent="0.35">
      <c r="A211" t="str">
        <f>PlanerSHP!B37</f>
        <v>FS 2025</v>
      </c>
      <c r="D211">
        <v>209</v>
      </c>
    </row>
    <row r="212" spans="1:4" x14ac:dyDescent="0.35">
      <c r="A212" t="str">
        <f>PlanerSHP!C37</f>
        <v>Montag</v>
      </c>
      <c r="D212">
        <v>210</v>
      </c>
    </row>
    <row r="213" spans="1:4" x14ac:dyDescent="0.35">
      <c r="C213" t="str">
        <f>PlanerSHP!C38</f>
        <v>Bitte wählen…</v>
      </c>
      <c r="D213">
        <v>211</v>
      </c>
    </row>
    <row r="214" spans="1:4" x14ac:dyDescent="0.35">
      <c r="C214" t="str">
        <f>PlanerSHP!C39</f>
        <v>Bitte wählen…</v>
      </c>
      <c r="D214">
        <v>212</v>
      </c>
    </row>
    <row r="215" spans="1:4" x14ac:dyDescent="0.35">
      <c r="C215" t="str">
        <f>PlanerSHP!C40</f>
        <v>Bitte wählen…</v>
      </c>
      <c r="D215">
        <v>213</v>
      </c>
    </row>
    <row r="216" spans="1:4" x14ac:dyDescent="0.35">
      <c r="C216" t="str">
        <f>PlanerSHP!C41</f>
        <v>Bitte wählen…</v>
      </c>
      <c r="D216">
        <v>214</v>
      </c>
    </row>
    <row r="217" spans="1:4" x14ac:dyDescent="0.35">
      <c r="A217" t="str">
        <f>PlanerSHP!D37</f>
        <v>Dienstag</v>
      </c>
      <c r="D217">
        <v>215</v>
      </c>
    </row>
    <row r="218" spans="1:4" x14ac:dyDescent="0.35">
      <c r="C218" t="str">
        <f>PlanerSHP!D38</f>
        <v>Bitte wählen…</v>
      </c>
      <c r="D218">
        <v>216</v>
      </c>
    </row>
    <row r="219" spans="1:4" x14ac:dyDescent="0.35">
      <c r="C219" t="str">
        <f>PlanerSHP!D39</f>
        <v>Bitte wählen…</v>
      </c>
      <c r="D219">
        <v>217</v>
      </c>
    </row>
    <row r="220" spans="1:4" x14ac:dyDescent="0.35">
      <c r="C220" t="str">
        <f>PlanerSHP!D40</f>
        <v>Bitte wählen…</v>
      </c>
      <c r="D220">
        <v>218</v>
      </c>
    </row>
    <row r="221" spans="1:4" x14ac:dyDescent="0.35">
      <c r="C221" t="str">
        <f>PlanerSHP!D41</f>
        <v>Bitte wählen…</v>
      </c>
      <c r="D221">
        <v>219</v>
      </c>
    </row>
    <row r="222" spans="1:4" x14ac:dyDescent="0.35">
      <c r="A222" t="str">
        <f>PlanerSHP!F37</f>
        <v>Donnerstag</v>
      </c>
      <c r="D222">
        <v>220</v>
      </c>
    </row>
    <row r="223" spans="1:4" x14ac:dyDescent="0.35">
      <c r="C223" t="str">
        <f>PlanerSHP!F38</f>
        <v>Bitte wählen…</v>
      </c>
      <c r="D223">
        <v>221</v>
      </c>
    </row>
    <row r="224" spans="1:4" x14ac:dyDescent="0.35">
      <c r="C224" t="str">
        <f>PlanerSHP!F39</f>
        <v>Bitte wählen…</v>
      </c>
      <c r="D224">
        <v>222</v>
      </c>
    </row>
    <row r="225" spans="1:4" x14ac:dyDescent="0.35">
      <c r="C225" t="str">
        <f>PlanerSHP!F40</f>
        <v>Bitte wählen…</v>
      </c>
      <c r="D225">
        <v>223</v>
      </c>
    </row>
    <row r="226" spans="1:4" x14ac:dyDescent="0.35">
      <c r="C226" t="str">
        <f>PlanerSHP!F41</f>
        <v>Bitte wählen…</v>
      </c>
      <c r="D226">
        <v>224</v>
      </c>
    </row>
    <row r="227" spans="1:4" x14ac:dyDescent="0.35">
      <c r="A227" t="str">
        <f>PlanerSHP!G37</f>
        <v>Freitag</v>
      </c>
      <c r="D227">
        <v>225</v>
      </c>
    </row>
    <row r="228" spans="1:4" x14ac:dyDescent="0.35">
      <c r="C228" t="str">
        <f>PlanerSHP!G38</f>
        <v>Bitte wählen…</v>
      </c>
      <c r="D228">
        <v>226</v>
      </c>
    </row>
    <row r="229" spans="1:4" x14ac:dyDescent="0.35">
      <c r="C229" t="str">
        <f>PlanerSHP!G39</f>
        <v>Bitte wählen…</v>
      </c>
      <c r="D229">
        <v>227</v>
      </c>
    </row>
    <row r="230" spans="1:4" x14ac:dyDescent="0.35">
      <c r="C230" t="str">
        <f>PlanerSHP!G40</f>
        <v>Bitte wählen…</v>
      </c>
      <c r="D230">
        <v>228</v>
      </c>
    </row>
    <row r="231" spans="1:4" x14ac:dyDescent="0.35">
      <c r="C231" t="str">
        <f>PlanerSHP!G41</f>
        <v>Bitte wählen…</v>
      </c>
      <c r="D231">
        <v>229</v>
      </c>
    </row>
    <row r="232" spans="1:4" x14ac:dyDescent="0.35">
      <c r="D232">
        <v>230</v>
      </c>
    </row>
    <row r="233" spans="1:4" x14ac:dyDescent="0.35">
      <c r="D233">
        <v>231</v>
      </c>
    </row>
    <row r="234" spans="1:4" x14ac:dyDescent="0.35">
      <c r="D234">
        <v>232</v>
      </c>
    </row>
    <row r="235" spans="1:4" x14ac:dyDescent="0.35">
      <c r="D235">
        <v>233</v>
      </c>
    </row>
    <row r="236" spans="1:4" x14ac:dyDescent="0.35">
      <c r="D236">
        <v>234</v>
      </c>
    </row>
    <row r="237" spans="1:4" x14ac:dyDescent="0.35">
      <c r="D237">
        <v>235</v>
      </c>
    </row>
    <row r="238" spans="1:4" x14ac:dyDescent="0.35">
      <c r="D238">
        <v>236</v>
      </c>
    </row>
    <row r="239" spans="1:4" x14ac:dyDescent="0.35">
      <c r="D239">
        <v>237</v>
      </c>
    </row>
    <row r="240" spans="1:4" x14ac:dyDescent="0.35">
      <c r="D240">
        <v>238</v>
      </c>
    </row>
    <row r="241" spans="1:4" x14ac:dyDescent="0.35">
      <c r="D241">
        <v>239</v>
      </c>
    </row>
    <row r="242" spans="1:4" x14ac:dyDescent="0.35">
      <c r="D242">
        <v>240</v>
      </c>
    </row>
    <row r="243" spans="1:4" x14ac:dyDescent="0.35">
      <c r="D243">
        <v>241</v>
      </c>
    </row>
    <row r="244" spans="1:4" x14ac:dyDescent="0.35">
      <c r="D244">
        <v>242</v>
      </c>
    </row>
    <row r="245" spans="1:4" x14ac:dyDescent="0.35">
      <c r="D245">
        <v>243</v>
      </c>
    </row>
    <row r="246" spans="1:4" x14ac:dyDescent="0.35">
      <c r="D246">
        <v>244</v>
      </c>
    </row>
    <row r="247" spans="1:4" x14ac:dyDescent="0.35">
      <c r="D247">
        <v>245</v>
      </c>
    </row>
    <row r="248" spans="1:4" x14ac:dyDescent="0.35">
      <c r="D248">
        <v>246</v>
      </c>
    </row>
    <row r="249" spans="1:4" x14ac:dyDescent="0.35">
      <c r="D249">
        <v>247</v>
      </c>
    </row>
    <row r="250" spans="1:4" x14ac:dyDescent="0.35">
      <c r="D250">
        <v>248</v>
      </c>
    </row>
    <row r="251" spans="1:4" x14ac:dyDescent="0.35">
      <c r="D251">
        <v>249</v>
      </c>
    </row>
    <row r="252" spans="1:4" x14ac:dyDescent="0.35">
      <c r="D252">
        <v>250</v>
      </c>
    </row>
    <row r="253" spans="1:4" x14ac:dyDescent="0.35">
      <c r="D253">
        <v>251</v>
      </c>
    </row>
    <row r="254" spans="1:4" x14ac:dyDescent="0.35">
      <c r="A254" t="str">
        <f>PlanerSHP!B43</f>
        <v>HS 2025</v>
      </c>
      <c r="D254">
        <v>252</v>
      </c>
    </row>
    <row r="255" spans="1:4" x14ac:dyDescent="0.35">
      <c r="A255" t="str">
        <f>PlanerSHP!C43</f>
        <v>Montag</v>
      </c>
      <c r="D255">
        <v>253</v>
      </c>
    </row>
    <row r="256" spans="1:4" x14ac:dyDescent="0.35">
      <c r="C256" t="str">
        <f>PlanerSHP!C44</f>
        <v>Bitte wählen…</v>
      </c>
      <c r="D256">
        <v>254</v>
      </c>
    </row>
    <row r="257" spans="1:20" x14ac:dyDescent="0.35">
      <c r="C257" t="str">
        <f>PlanerSHP!C45</f>
        <v>Bitte wählen…</v>
      </c>
      <c r="D257">
        <v>255</v>
      </c>
    </row>
    <row r="258" spans="1:20" x14ac:dyDescent="0.35">
      <c r="C258" t="str">
        <f>PlanerSHP!C46</f>
        <v>Bitte wählen…</v>
      </c>
      <c r="D258">
        <v>256</v>
      </c>
      <c r="T258">
        <f>PlanerSHP!E49</f>
        <v>0</v>
      </c>
    </row>
    <row r="259" spans="1:20" x14ac:dyDescent="0.35">
      <c r="C259" t="str">
        <f>PlanerSHP!C47</f>
        <v>Bitte wählen…</v>
      </c>
      <c r="D259">
        <v>257</v>
      </c>
      <c r="Q259" t="str">
        <f>PlanerSHP!B50</f>
        <v>Vormittag</v>
      </c>
      <c r="T259">
        <f>PlanerSHP!E50</f>
        <v>0</v>
      </c>
    </row>
    <row r="260" spans="1:20" x14ac:dyDescent="0.35">
      <c r="A260" t="str">
        <f>PlanerSHP!D43</f>
        <v>Dienstag</v>
      </c>
      <c r="D260">
        <v>258</v>
      </c>
      <c r="Q260" t="str">
        <f>PlanerSHP!B51</f>
        <v>Wo 1, 6, 10, 14</v>
      </c>
      <c r="T260">
        <f>PlanerSHP!E51</f>
        <v>0</v>
      </c>
    </row>
    <row r="261" spans="1:20" x14ac:dyDescent="0.35">
      <c r="C261" t="str">
        <f>PlanerSHP!D44</f>
        <v>Bitte wählen…</v>
      </c>
      <c r="D261">
        <v>259</v>
      </c>
      <c r="Q261" t="str">
        <f>PlanerSHP!B52</f>
        <v>Nachmittag</v>
      </c>
      <c r="T261">
        <f>PlanerSHP!E52</f>
        <v>0</v>
      </c>
    </row>
    <row r="262" spans="1:20" x14ac:dyDescent="0.35">
      <c r="C262" t="str">
        <f>PlanerSHP!D45</f>
        <v>Bitte wählen…</v>
      </c>
      <c r="D262">
        <v>260</v>
      </c>
      <c r="Q262" t="str">
        <f>PlanerSHP!B53</f>
        <v>Wo 1, 6, 10, 14</v>
      </c>
      <c r="T262">
        <f>PlanerSHP!E53</f>
        <v>0</v>
      </c>
    </row>
    <row r="263" spans="1:20" x14ac:dyDescent="0.35">
      <c r="C263" t="str">
        <f>PlanerSHP!D46</f>
        <v>Bitte wählen…</v>
      </c>
      <c r="D263">
        <v>261</v>
      </c>
    </row>
    <row r="264" spans="1:20" x14ac:dyDescent="0.35">
      <c r="C264" t="str">
        <f>PlanerSHP!D47</f>
        <v>Bitte wählen…</v>
      </c>
      <c r="D264">
        <v>262</v>
      </c>
    </row>
    <row r="265" spans="1:20" x14ac:dyDescent="0.35">
      <c r="A265" t="str">
        <f>PlanerSHP!F43</f>
        <v>Donnerstag</v>
      </c>
      <c r="D265">
        <v>263</v>
      </c>
    </row>
    <row r="266" spans="1:20" x14ac:dyDescent="0.35">
      <c r="C266" t="str">
        <f>PlanerSHP!F44</f>
        <v>Bitte wählen…</v>
      </c>
      <c r="D266">
        <v>264</v>
      </c>
    </row>
    <row r="267" spans="1:20" x14ac:dyDescent="0.35">
      <c r="C267" t="str">
        <f>PlanerSHP!F45</f>
        <v>Bitte wählen…</v>
      </c>
      <c r="D267">
        <v>265</v>
      </c>
    </row>
    <row r="268" spans="1:20" x14ac:dyDescent="0.35">
      <c r="C268" t="str">
        <f>PlanerSHP!F46</f>
        <v>Bitte wählen…</v>
      </c>
      <c r="D268">
        <v>266</v>
      </c>
    </row>
    <row r="269" spans="1:20" x14ac:dyDescent="0.35">
      <c r="C269" t="str">
        <f>PlanerSHP!F47</f>
        <v>Bitte wählen…</v>
      </c>
      <c r="D269">
        <v>267</v>
      </c>
    </row>
    <row r="270" spans="1:20" x14ac:dyDescent="0.35">
      <c r="A270" t="str">
        <f>PlanerSHP!G43</f>
        <v>Freitag</v>
      </c>
      <c r="D270">
        <v>268</v>
      </c>
    </row>
    <row r="271" spans="1:20" x14ac:dyDescent="0.35">
      <c r="C271" t="str">
        <f>PlanerSHP!G44</f>
        <v>Bitte wählen…</v>
      </c>
      <c r="D271">
        <v>269</v>
      </c>
    </row>
    <row r="272" spans="1:20" x14ac:dyDescent="0.35">
      <c r="C272" t="str">
        <f>PlanerSHP!G45</f>
        <v>Bitte wählen…</v>
      </c>
      <c r="D272">
        <v>270</v>
      </c>
    </row>
    <row r="273" spans="3:4" x14ac:dyDescent="0.35">
      <c r="C273" t="str">
        <f>PlanerSHP!G46</f>
        <v>Bitte wählen…</v>
      </c>
      <c r="D273">
        <v>271</v>
      </c>
    </row>
    <row r="274" spans="3:4" x14ac:dyDescent="0.35">
      <c r="C274" t="str">
        <f>PlanerSHP!G47</f>
        <v>Bitte wählen…</v>
      </c>
      <c r="D274">
        <v>272</v>
      </c>
    </row>
    <row r="275" spans="3:4" x14ac:dyDescent="0.35">
      <c r="D275">
        <v>273</v>
      </c>
    </row>
    <row r="276" spans="3:4" x14ac:dyDescent="0.35">
      <c r="D276">
        <v>274</v>
      </c>
    </row>
    <row r="277" spans="3:4" x14ac:dyDescent="0.35">
      <c r="D277">
        <v>275</v>
      </c>
    </row>
    <row r="278" spans="3:4" x14ac:dyDescent="0.35">
      <c r="D278">
        <v>276</v>
      </c>
    </row>
    <row r="279" spans="3:4" x14ac:dyDescent="0.35">
      <c r="D279">
        <v>277</v>
      </c>
    </row>
    <row r="280" spans="3:4" x14ac:dyDescent="0.35">
      <c r="D280">
        <v>278</v>
      </c>
    </row>
    <row r="281" spans="3:4" x14ac:dyDescent="0.35">
      <c r="D281">
        <v>279</v>
      </c>
    </row>
    <row r="282" spans="3:4" x14ac:dyDescent="0.35">
      <c r="D282">
        <v>280</v>
      </c>
    </row>
    <row r="283" spans="3:4" x14ac:dyDescent="0.35">
      <c r="D283">
        <v>281</v>
      </c>
    </row>
    <row r="284" spans="3:4" x14ac:dyDescent="0.35">
      <c r="D284">
        <v>282</v>
      </c>
    </row>
    <row r="285" spans="3:4" x14ac:dyDescent="0.35">
      <c r="D285">
        <v>283</v>
      </c>
    </row>
    <row r="286" spans="3:4" x14ac:dyDescent="0.35">
      <c r="D286">
        <v>284</v>
      </c>
    </row>
    <row r="287" spans="3:4" x14ac:dyDescent="0.35">
      <c r="D287">
        <v>285</v>
      </c>
    </row>
    <row r="288" spans="3:4" x14ac:dyDescent="0.35">
      <c r="D288">
        <v>286</v>
      </c>
    </row>
    <row r="289" spans="1:4" x14ac:dyDescent="0.35">
      <c r="D289">
        <v>287</v>
      </c>
    </row>
    <row r="290" spans="1:4" x14ac:dyDescent="0.35">
      <c r="D290">
        <v>288</v>
      </c>
    </row>
    <row r="291" spans="1:4" x14ac:dyDescent="0.35">
      <c r="D291">
        <v>289</v>
      </c>
    </row>
    <row r="292" spans="1:4" x14ac:dyDescent="0.35">
      <c r="D292">
        <v>290</v>
      </c>
    </row>
    <row r="293" spans="1:4" x14ac:dyDescent="0.35">
      <c r="D293">
        <v>291</v>
      </c>
    </row>
    <row r="294" spans="1:4" x14ac:dyDescent="0.35">
      <c r="D294">
        <v>292</v>
      </c>
    </row>
    <row r="295" spans="1:4" x14ac:dyDescent="0.35">
      <c r="D295">
        <v>293</v>
      </c>
    </row>
    <row r="296" spans="1:4" x14ac:dyDescent="0.35">
      <c r="D296">
        <v>294</v>
      </c>
    </row>
    <row r="297" spans="1:4" x14ac:dyDescent="0.35">
      <c r="A297" t="str">
        <f>PlanerSHP!B49</f>
        <v>FS 2026</v>
      </c>
      <c r="D297">
        <v>295</v>
      </c>
    </row>
    <row r="298" spans="1:4" x14ac:dyDescent="0.35">
      <c r="A298" t="str">
        <f>PlanerSHP!C49</f>
        <v>Montag</v>
      </c>
      <c r="D298">
        <v>296</v>
      </c>
    </row>
    <row r="299" spans="1:4" x14ac:dyDescent="0.35">
      <c r="C299" t="str">
        <f>PlanerSHP!C50</f>
        <v>Bitte wählen…</v>
      </c>
      <c r="D299">
        <v>297</v>
      </c>
    </row>
    <row r="300" spans="1:4" x14ac:dyDescent="0.35">
      <c r="C300" t="str">
        <f>PlanerSHP!C51</f>
        <v>Bitte wählen…</v>
      </c>
      <c r="D300">
        <v>298</v>
      </c>
    </row>
    <row r="301" spans="1:4" x14ac:dyDescent="0.35">
      <c r="C301" t="str">
        <f>PlanerSHP!C52</f>
        <v>Bitte wählen…</v>
      </c>
      <c r="D301">
        <v>299</v>
      </c>
    </row>
    <row r="302" spans="1:4" x14ac:dyDescent="0.35">
      <c r="C302" t="str">
        <f>PlanerSHP!C53</f>
        <v>Bitte wählen…</v>
      </c>
      <c r="D302">
        <v>300</v>
      </c>
    </row>
    <row r="303" spans="1:4" x14ac:dyDescent="0.35">
      <c r="A303" t="str">
        <f>PlanerSHP!D49</f>
        <v>Dienstag</v>
      </c>
      <c r="D303">
        <v>301</v>
      </c>
    </row>
    <row r="304" spans="1:4" x14ac:dyDescent="0.35">
      <c r="C304" t="str">
        <f>PlanerSHP!D50</f>
        <v>Bitte wählen…</v>
      </c>
      <c r="D304">
        <v>302</v>
      </c>
    </row>
    <row r="305" spans="1:4" x14ac:dyDescent="0.35">
      <c r="C305" t="str">
        <f>PlanerSHP!D51</f>
        <v>Bitte wählen…</v>
      </c>
      <c r="D305">
        <v>303</v>
      </c>
    </row>
    <row r="306" spans="1:4" x14ac:dyDescent="0.35">
      <c r="C306" t="str">
        <f>PlanerSHP!D52</f>
        <v>Bitte wählen…</v>
      </c>
      <c r="D306">
        <v>304</v>
      </c>
    </row>
    <row r="307" spans="1:4" x14ac:dyDescent="0.35">
      <c r="C307" t="str">
        <f>PlanerSHP!D53</f>
        <v>Bitte wählen…</v>
      </c>
      <c r="D307">
        <v>305</v>
      </c>
    </row>
    <row r="308" spans="1:4" x14ac:dyDescent="0.35">
      <c r="A308" t="str">
        <f>PlanerSHP!F49</f>
        <v>Donnerstag</v>
      </c>
      <c r="D308">
        <v>306</v>
      </c>
    </row>
    <row r="309" spans="1:4" x14ac:dyDescent="0.35">
      <c r="C309" t="str">
        <f>PlanerSHP!F50</f>
        <v>Bitte wählen…</v>
      </c>
      <c r="D309">
        <v>307</v>
      </c>
    </row>
    <row r="310" spans="1:4" x14ac:dyDescent="0.35">
      <c r="C310" t="str">
        <f>PlanerSHP!F51</f>
        <v>Bitte wählen…</v>
      </c>
      <c r="D310">
        <v>308</v>
      </c>
    </row>
    <row r="311" spans="1:4" x14ac:dyDescent="0.35">
      <c r="C311" t="str">
        <f>PlanerSHP!F52</f>
        <v>Bitte wählen…</v>
      </c>
      <c r="D311">
        <v>309</v>
      </c>
    </row>
    <row r="312" spans="1:4" x14ac:dyDescent="0.35">
      <c r="C312" t="str">
        <f>PlanerSHP!F53</f>
        <v>Bitte wählen…</v>
      </c>
      <c r="D312">
        <v>310</v>
      </c>
    </row>
    <row r="313" spans="1:4" x14ac:dyDescent="0.35">
      <c r="A313" t="str">
        <f>PlanerSHP!G49</f>
        <v>Freitag</v>
      </c>
      <c r="D313">
        <v>311</v>
      </c>
    </row>
    <row r="314" spans="1:4" x14ac:dyDescent="0.35">
      <c r="C314" t="str">
        <f>PlanerSHP!G50</f>
        <v>Bitte wählen…</v>
      </c>
      <c r="D314">
        <v>312</v>
      </c>
    </row>
    <row r="315" spans="1:4" x14ac:dyDescent="0.35">
      <c r="C315" t="str">
        <f>PlanerSHP!G51</f>
        <v>Bitte wählen…</v>
      </c>
      <c r="D315">
        <v>313</v>
      </c>
    </row>
    <row r="316" spans="1:4" x14ac:dyDescent="0.35">
      <c r="C316" t="str">
        <f>PlanerSHP!G52</f>
        <v>Bitte wählen…</v>
      </c>
      <c r="D316">
        <v>314</v>
      </c>
    </row>
    <row r="317" spans="1:4" x14ac:dyDescent="0.35">
      <c r="C317" t="str">
        <f>PlanerSHP!G53</f>
        <v>Bitte wählen…</v>
      </c>
      <c r="D317">
        <v>315</v>
      </c>
    </row>
  </sheetData>
  <sheetProtection sheet="1" objects="1" scenarios="1" selectLockedCells="1"/>
  <pageMargins left="0.7" right="0.7" top="0.78740157499999996" bottom="0.78740157499999996" header="0.3" footer="0.3"/>
  <pageSetup paperSize="9"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F2D3C-C66D-AC45-A851-4F62A0BBBC81}">
  <dimension ref="A2:D160"/>
  <sheetViews>
    <sheetView workbookViewId="0">
      <selection activeCell="D40" sqref="D40"/>
    </sheetView>
  </sheetViews>
  <sheetFormatPr baseColWidth="10" defaultColWidth="10.6328125" defaultRowHeight="14.5" x14ac:dyDescent="0.35"/>
  <cols>
    <col min="4" max="4" width="89.453125" bestFit="1" customWidth="1"/>
  </cols>
  <sheetData>
    <row r="2" spans="1:4" x14ac:dyDescent="0.35">
      <c r="A2" t="str">
        <f>Fehlermeldungen!$A$2</f>
        <v>HS 2022</v>
      </c>
      <c r="B2" t="str">
        <f>Fehlermeldungen!$A$3</f>
        <v>Montag</v>
      </c>
      <c r="C2" t="s">
        <v>129</v>
      </c>
      <c r="D2" t="str">
        <f>Fehlermeldungen!C4</f>
        <v>Bitte wählen…</v>
      </c>
    </row>
    <row r="3" spans="1:4" x14ac:dyDescent="0.35">
      <c r="A3" t="str">
        <f>Fehlermeldungen!$A$2</f>
        <v>HS 2022</v>
      </c>
      <c r="B3" t="str">
        <f>Fehlermeldungen!$A$3</f>
        <v>Montag</v>
      </c>
      <c r="C3" t="s">
        <v>129</v>
      </c>
      <c r="D3" t="str">
        <f>Fehlermeldungen!C5</f>
        <v>Bitte wählen…</v>
      </c>
    </row>
    <row r="4" spans="1:4" x14ac:dyDescent="0.35">
      <c r="A4" t="str">
        <f>Fehlermeldungen!$A$2</f>
        <v>HS 2022</v>
      </c>
      <c r="B4" t="str">
        <f>Fehlermeldungen!$A$3</f>
        <v>Montag</v>
      </c>
      <c r="C4" t="s">
        <v>125</v>
      </c>
      <c r="D4" t="str">
        <f>Fehlermeldungen!C6</f>
        <v>Bitte wählen…</v>
      </c>
    </row>
    <row r="5" spans="1:4" x14ac:dyDescent="0.35">
      <c r="A5" t="str">
        <f>Fehlermeldungen!$A$2</f>
        <v>HS 2022</v>
      </c>
      <c r="B5" t="str">
        <f>Fehlermeldungen!$A$3</f>
        <v>Montag</v>
      </c>
      <c r="C5" t="s">
        <v>125</v>
      </c>
      <c r="D5" t="str">
        <f>Fehlermeldungen!C7</f>
        <v>Bitte wählen…</v>
      </c>
    </row>
    <row r="6" spans="1:4" x14ac:dyDescent="0.35">
      <c r="A6" t="str">
        <f>Fehlermeldungen!$A$2</f>
        <v>HS 2022</v>
      </c>
      <c r="B6" t="str">
        <f>Fehlermeldungen!$A$8</f>
        <v>Dienstag</v>
      </c>
      <c r="C6" t="s">
        <v>129</v>
      </c>
      <c r="D6" t="str">
        <f>Fehlermeldungen!C9</f>
        <v>Bitte wählen…</v>
      </c>
    </row>
    <row r="7" spans="1:4" x14ac:dyDescent="0.35">
      <c r="A7" t="str">
        <f>Fehlermeldungen!$A$2</f>
        <v>HS 2022</v>
      </c>
      <c r="B7" t="str">
        <f>Fehlermeldungen!$A$8</f>
        <v>Dienstag</v>
      </c>
      <c r="C7" t="s">
        <v>129</v>
      </c>
      <c r="D7" t="str">
        <f>Fehlermeldungen!C10</f>
        <v>Bitte wählen…</v>
      </c>
    </row>
    <row r="8" spans="1:4" x14ac:dyDescent="0.35">
      <c r="A8" t="str">
        <f>Fehlermeldungen!$A$2</f>
        <v>HS 2022</v>
      </c>
      <c r="B8" t="str">
        <f>Fehlermeldungen!$A$8</f>
        <v>Dienstag</v>
      </c>
      <c r="C8" t="s">
        <v>125</v>
      </c>
      <c r="D8" t="str">
        <f>Fehlermeldungen!C11</f>
        <v>Bitte wählen…</v>
      </c>
    </row>
    <row r="9" spans="1:4" x14ac:dyDescent="0.35">
      <c r="A9" t="str">
        <f>Fehlermeldungen!$A$2</f>
        <v>HS 2022</v>
      </c>
      <c r="B9" t="str">
        <f>Fehlermeldungen!$A$8</f>
        <v>Dienstag</v>
      </c>
      <c r="C9" t="s">
        <v>125</v>
      </c>
      <c r="D9" t="str">
        <f>Fehlermeldungen!C12</f>
        <v>Bitte wählen…</v>
      </c>
    </row>
    <row r="10" spans="1:4" x14ac:dyDescent="0.35">
      <c r="A10" t="str">
        <f>Fehlermeldungen!$A$2</f>
        <v>HS 2022</v>
      </c>
      <c r="B10" t="str">
        <f>Fehlermeldungen!$A$13</f>
        <v>Donnerstag</v>
      </c>
      <c r="C10" t="s">
        <v>129</v>
      </c>
      <c r="D10" t="str">
        <f>Fehlermeldungen!C14</f>
        <v>Bitte wählen…</v>
      </c>
    </row>
    <row r="11" spans="1:4" x14ac:dyDescent="0.35">
      <c r="A11" t="str">
        <f>Fehlermeldungen!$A$2</f>
        <v>HS 2022</v>
      </c>
      <c r="B11" t="str">
        <f>Fehlermeldungen!$A$13</f>
        <v>Donnerstag</v>
      </c>
      <c r="C11" t="s">
        <v>129</v>
      </c>
      <c r="D11" t="str">
        <f>Fehlermeldungen!C15</f>
        <v>Bitte wählen…</v>
      </c>
    </row>
    <row r="12" spans="1:4" x14ac:dyDescent="0.35">
      <c r="A12" t="str">
        <f>Fehlermeldungen!$A$2</f>
        <v>HS 2022</v>
      </c>
      <c r="B12" t="str">
        <f>Fehlermeldungen!$A$13</f>
        <v>Donnerstag</v>
      </c>
      <c r="C12" t="s">
        <v>125</v>
      </c>
      <c r="D12" t="str">
        <f>Fehlermeldungen!C16</f>
        <v>Bitte wählen…</v>
      </c>
    </row>
    <row r="13" spans="1:4" x14ac:dyDescent="0.35">
      <c r="A13" t="str">
        <f>Fehlermeldungen!$A$2</f>
        <v>HS 2022</v>
      </c>
      <c r="B13" t="str">
        <f>Fehlermeldungen!$A$13</f>
        <v>Donnerstag</v>
      </c>
      <c r="C13" t="s">
        <v>125</v>
      </c>
      <c r="D13" t="str">
        <f>Fehlermeldungen!C17</f>
        <v>Bitte wählen…</v>
      </c>
    </row>
    <row r="14" spans="1:4" x14ac:dyDescent="0.35">
      <c r="A14" t="str">
        <f>Fehlermeldungen!$A$2</f>
        <v>HS 2022</v>
      </c>
      <c r="B14" t="str">
        <f>Fehlermeldungen!$A$18</f>
        <v>Freitag</v>
      </c>
      <c r="C14" t="s">
        <v>129</v>
      </c>
      <c r="D14" t="str">
        <f>Fehlermeldungen!C19</f>
        <v>Bitte wählen…</v>
      </c>
    </row>
    <row r="15" spans="1:4" x14ac:dyDescent="0.35">
      <c r="A15" t="str">
        <f>Fehlermeldungen!$A$2</f>
        <v>HS 2022</v>
      </c>
      <c r="B15" t="str">
        <f>Fehlermeldungen!$A$18</f>
        <v>Freitag</v>
      </c>
      <c r="C15" t="s">
        <v>129</v>
      </c>
      <c r="D15" t="str">
        <f>Fehlermeldungen!C20</f>
        <v>Bitte wählen…</v>
      </c>
    </row>
    <row r="16" spans="1:4" x14ac:dyDescent="0.35">
      <c r="A16" t="str">
        <f>Fehlermeldungen!$A$2</f>
        <v>HS 2022</v>
      </c>
      <c r="B16" t="str">
        <f>Fehlermeldungen!$A$18</f>
        <v>Freitag</v>
      </c>
      <c r="C16" t="s">
        <v>125</v>
      </c>
      <c r="D16" t="str">
        <f>Fehlermeldungen!C21</f>
        <v>Bitte wählen…</v>
      </c>
    </row>
    <row r="17" spans="1:4" x14ac:dyDescent="0.35">
      <c r="A17" t="str">
        <f>Fehlermeldungen!$A$2</f>
        <v>HS 2022</v>
      </c>
      <c r="B17" t="str">
        <f>Fehlermeldungen!$A$18</f>
        <v>Freitag</v>
      </c>
      <c r="C17" t="s">
        <v>125</v>
      </c>
      <c r="D17" t="str">
        <f>Fehlermeldungen!C22</f>
        <v>Bitte wählen…</v>
      </c>
    </row>
    <row r="18" spans="1:4" x14ac:dyDescent="0.35">
      <c r="A18" t="str">
        <f>Fehlermeldungen!$A$43</f>
        <v>FS 2023</v>
      </c>
      <c r="B18" t="str">
        <f>Fehlermeldungen!$A$44</f>
        <v>Montag</v>
      </c>
      <c r="C18" t="s">
        <v>129</v>
      </c>
      <c r="D18" t="str">
        <f>Fehlermeldungen!C45</f>
        <v>Bitte wählen…</v>
      </c>
    </row>
    <row r="19" spans="1:4" x14ac:dyDescent="0.35">
      <c r="A19" t="str">
        <f>Fehlermeldungen!$A$43</f>
        <v>FS 2023</v>
      </c>
      <c r="B19" t="str">
        <f>Fehlermeldungen!$A$44</f>
        <v>Montag</v>
      </c>
      <c r="C19" t="s">
        <v>129</v>
      </c>
      <c r="D19" t="str">
        <f>Fehlermeldungen!C46</f>
        <v>Bitte wählen…</v>
      </c>
    </row>
    <row r="20" spans="1:4" x14ac:dyDescent="0.35">
      <c r="A20" t="str">
        <f>Fehlermeldungen!$A$43</f>
        <v>FS 2023</v>
      </c>
      <c r="B20" t="str">
        <f>Fehlermeldungen!$A$44</f>
        <v>Montag</v>
      </c>
      <c r="C20" t="s">
        <v>125</v>
      </c>
      <c r="D20" t="str">
        <f>Fehlermeldungen!C47</f>
        <v>Bitte wählen…</v>
      </c>
    </row>
    <row r="21" spans="1:4" x14ac:dyDescent="0.35">
      <c r="A21" t="str">
        <f>Fehlermeldungen!$A$43</f>
        <v>FS 2023</v>
      </c>
      <c r="B21" t="str">
        <f>Fehlermeldungen!$A$44</f>
        <v>Montag</v>
      </c>
      <c r="C21" t="s">
        <v>125</v>
      </c>
      <c r="D21" t="str">
        <f>Fehlermeldungen!C48</f>
        <v>Bitte wählen…</v>
      </c>
    </row>
    <row r="22" spans="1:4" x14ac:dyDescent="0.35">
      <c r="A22" t="str">
        <f>Fehlermeldungen!$A$43</f>
        <v>FS 2023</v>
      </c>
      <c r="B22" t="str">
        <f>Fehlermeldungen!$A$49</f>
        <v>Dienstag</v>
      </c>
      <c r="C22" t="s">
        <v>129</v>
      </c>
      <c r="D22" t="str">
        <f>Fehlermeldungen!C50</f>
        <v>Bitte wählen…</v>
      </c>
    </row>
    <row r="23" spans="1:4" x14ac:dyDescent="0.35">
      <c r="A23" t="str">
        <f>Fehlermeldungen!$A$43</f>
        <v>FS 2023</v>
      </c>
      <c r="B23" t="str">
        <f>Fehlermeldungen!$A$49</f>
        <v>Dienstag</v>
      </c>
      <c r="C23" t="s">
        <v>129</v>
      </c>
      <c r="D23" t="str">
        <f>Fehlermeldungen!C51</f>
        <v>Bitte wählen…</v>
      </c>
    </row>
    <row r="24" spans="1:4" x14ac:dyDescent="0.35">
      <c r="A24" t="str">
        <f>Fehlermeldungen!$A$43</f>
        <v>FS 2023</v>
      </c>
      <c r="B24" t="str">
        <f>Fehlermeldungen!$A$49</f>
        <v>Dienstag</v>
      </c>
      <c r="C24" t="s">
        <v>125</v>
      </c>
      <c r="D24" t="str">
        <f>Fehlermeldungen!C52</f>
        <v>Bitte wählen…</v>
      </c>
    </row>
    <row r="25" spans="1:4" x14ac:dyDescent="0.35">
      <c r="A25" t="str">
        <f>Fehlermeldungen!$A$43</f>
        <v>FS 2023</v>
      </c>
      <c r="B25" t="str">
        <f>Fehlermeldungen!$A$49</f>
        <v>Dienstag</v>
      </c>
      <c r="C25" t="s">
        <v>125</v>
      </c>
      <c r="D25" t="str">
        <f>Fehlermeldungen!C53</f>
        <v>Bitte wählen…</v>
      </c>
    </row>
    <row r="26" spans="1:4" x14ac:dyDescent="0.35">
      <c r="A26" t="str">
        <f>Fehlermeldungen!$A$43</f>
        <v>FS 2023</v>
      </c>
      <c r="B26" t="str">
        <f>Fehlermeldungen!$A$54</f>
        <v>Donnerstag</v>
      </c>
      <c r="C26" t="s">
        <v>129</v>
      </c>
      <c r="D26" t="str">
        <f>Fehlermeldungen!C55</f>
        <v>Bitte wählen…</v>
      </c>
    </row>
    <row r="27" spans="1:4" x14ac:dyDescent="0.35">
      <c r="A27" t="str">
        <f>Fehlermeldungen!$A$43</f>
        <v>FS 2023</v>
      </c>
      <c r="B27" t="str">
        <f>Fehlermeldungen!$A$54</f>
        <v>Donnerstag</v>
      </c>
      <c r="C27" t="s">
        <v>129</v>
      </c>
      <c r="D27" t="str">
        <f>Fehlermeldungen!C56</f>
        <v>Bitte wählen…</v>
      </c>
    </row>
    <row r="28" spans="1:4" x14ac:dyDescent="0.35">
      <c r="A28" t="str">
        <f>Fehlermeldungen!$A$43</f>
        <v>FS 2023</v>
      </c>
      <c r="B28" t="str">
        <f>Fehlermeldungen!$A$54</f>
        <v>Donnerstag</v>
      </c>
      <c r="C28" t="s">
        <v>125</v>
      </c>
      <c r="D28" t="str">
        <f>Fehlermeldungen!C57</f>
        <v>Bitte wählen…</v>
      </c>
    </row>
    <row r="29" spans="1:4" x14ac:dyDescent="0.35">
      <c r="A29" t="str">
        <f>Fehlermeldungen!$A$43</f>
        <v>FS 2023</v>
      </c>
      <c r="B29" t="str">
        <f>Fehlermeldungen!$A$54</f>
        <v>Donnerstag</v>
      </c>
      <c r="C29" t="s">
        <v>125</v>
      </c>
      <c r="D29" t="str">
        <f>Fehlermeldungen!C58</f>
        <v>Bitte wählen…</v>
      </c>
    </row>
    <row r="30" spans="1:4" x14ac:dyDescent="0.35">
      <c r="A30" t="str">
        <f>Fehlermeldungen!$A$43</f>
        <v>FS 2023</v>
      </c>
      <c r="B30" t="str">
        <f>Fehlermeldungen!$A$59</f>
        <v>Freitag</v>
      </c>
      <c r="C30" t="s">
        <v>129</v>
      </c>
      <c r="D30" t="str">
        <f>Fehlermeldungen!C60</f>
        <v>Bitte wählen…</v>
      </c>
    </row>
    <row r="31" spans="1:4" x14ac:dyDescent="0.35">
      <c r="A31" t="str">
        <f>Fehlermeldungen!$A$43</f>
        <v>FS 2023</v>
      </c>
      <c r="B31" t="str">
        <f>Fehlermeldungen!$A$59</f>
        <v>Freitag</v>
      </c>
      <c r="C31" t="s">
        <v>129</v>
      </c>
      <c r="D31" t="str">
        <f>Fehlermeldungen!C61</f>
        <v>Bitte wählen…</v>
      </c>
    </row>
    <row r="32" spans="1:4" x14ac:dyDescent="0.35">
      <c r="A32" t="str">
        <f>Fehlermeldungen!$A$43</f>
        <v>FS 2023</v>
      </c>
      <c r="B32" t="str">
        <f>Fehlermeldungen!$A$59</f>
        <v>Freitag</v>
      </c>
      <c r="C32" t="s">
        <v>125</v>
      </c>
      <c r="D32" t="str">
        <f>Fehlermeldungen!C62</f>
        <v>Bitte wählen…</v>
      </c>
    </row>
    <row r="33" spans="1:4" x14ac:dyDescent="0.35">
      <c r="A33" t="str">
        <f>Fehlermeldungen!$A$43</f>
        <v>FS 2023</v>
      </c>
      <c r="B33" t="str">
        <f>Fehlermeldungen!$A$59</f>
        <v>Freitag</v>
      </c>
      <c r="C33" t="s">
        <v>125</v>
      </c>
      <c r="D33" t="str">
        <f>Fehlermeldungen!C63</f>
        <v>Bitte wählen…</v>
      </c>
    </row>
    <row r="34" spans="1:4" x14ac:dyDescent="0.35">
      <c r="A34" t="str">
        <f>Fehlermeldungen!$A$85</f>
        <v>HS 2023</v>
      </c>
      <c r="B34" t="str">
        <f>Fehlermeldungen!$A$86</f>
        <v>Montag</v>
      </c>
      <c r="C34" t="s">
        <v>129</v>
      </c>
      <c r="D34" t="str">
        <f>Fehlermeldungen!C87</f>
        <v>Bitte wählen…</v>
      </c>
    </row>
    <row r="35" spans="1:4" x14ac:dyDescent="0.35">
      <c r="A35" t="str">
        <f>Fehlermeldungen!$A$85</f>
        <v>HS 2023</v>
      </c>
      <c r="B35" t="str">
        <f>Fehlermeldungen!$A$86</f>
        <v>Montag</v>
      </c>
      <c r="C35" t="s">
        <v>129</v>
      </c>
      <c r="D35" t="str">
        <f>Fehlermeldungen!C88</f>
        <v>Bitte wählen…</v>
      </c>
    </row>
    <row r="36" spans="1:4" x14ac:dyDescent="0.35">
      <c r="A36" t="str">
        <f>Fehlermeldungen!$A$85</f>
        <v>HS 2023</v>
      </c>
      <c r="B36" t="str">
        <f>Fehlermeldungen!$A$86</f>
        <v>Montag</v>
      </c>
      <c r="C36" t="s">
        <v>125</v>
      </c>
      <c r="D36" t="str">
        <f>Fehlermeldungen!C89</f>
        <v>Bitte wählen…</v>
      </c>
    </row>
    <row r="37" spans="1:4" x14ac:dyDescent="0.35">
      <c r="A37" t="str">
        <f>Fehlermeldungen!$A$85</f>
        <v>HS 2023</v>
      </c>
      <c r="B37" t="str">
        <f>Fehlermeldungen!$A$86</f>
        <v>Montag</v>
      </c>
      <c r="C37" t="s">
        <v>125</v>
      </c>
      <c r="D37" t="str">
        <f>Fehlermeldungen!C90</f>
        <v>Bitte wählen…</v>
      </c>
    </row>
    <row r="38" spans="1:4" x14ac:dyDescent="0.35">
      <c r="A38" t="str">
        <f>Fehlermeldungen!$A$85</f>
        <v>HS 2023</v>
      </c>
      <c r="B38" t="str">
        <f>Fehlermeldungen!$A$91</f>
        <v>Dienstag</v>
      </c>
      <c r="C38" t="s">
        <v>129</v>
      </c>
      <c r="D38" t="str">
        <f>Fehlermeldungen!C92</f>
        <v>Bitte wählen…</v>
      </c>
    </row>
    <row r="39" spans="1:4" x14ac:dyDescent="0.35">
      <c r="A39" t="str">
        <f>Fehlermeldungen!$A$85</f>
        <v>HS 2023</v>
      </c>
      <c r="B39" t="str">
        <f>Fehlermeldungen!$A$91</f>
        <v>Dienstag</v>
      </c>
      <c r="C39" t="s">
        <v>129</v>
      </c>
      <c r="D39" t="str">
        <f>Fehlermeldungen!C93</f>
        <v>Bitte wählen…</v>
      </c>
    </row>
    <row r="40" spans="1:4" x14ac:dyDescent="0.35">
      <c r="A40" t="str">
        <f>Fehlermeldungen!$A$85</f>
        <v>HS 2023</v>
      </c>
      <c r="B40" t="str">
        <f>Fehlermeldungen!$A$91</f>
        <v>Dienstag</v>
      </c>
      <c r="C40" t="s">
        <v>125</v>
      </c>
      <c r="D40" t="str">
        <f>Fehlermeldungen!C94</f>
        <v>Bitte wählen…</v>
      </c>
    </row>
    <row r="41" spans="1:4" x14ac:dyDescent="0.35">
      <c r="A41" t="str">
        <f>Fehlermeldungen!$A$85</f>
        <v>HS 2023</v>
      </c>
      <c r="B41" t="str">
        <f>Fehlermeldungen!$A$91</f>
        <v>Dienstag</v>
      </c>
      <c r="C41" t="s">
        <v>125</v>
      </c>
      <c r="D41" t="str">
        <f>Fehlermeldungen!C95</f>
        <v>Bitte wählen…</v>
      </c>
    </row>
    <row r="42" spans="1:4" x14ac:dyDescent="0.35">
      <c r="A42" t="str">
        <f>Fehlermeldungen!$A$85</f>
        <v>HS 2023</v>
      </c>
      <c r="B42" t="str">
        <f>Fehlermeldungen!$A$96</f>
        <v>Donnerstag</v>
      </c>
      <c r="C42" t="s">
        <v>129</v>
      </c>
      <c r="D42" t="str">
        <f>Fehlermeldungen!C97</f>
        <v>Bitte wählen…</v>
      </c>
    </row>
    <row r="43" spans="1:4" x14ac:dyDescent="0.35">
      <c r="A43" t="str">
        <f>Fehlermeldungen!$A$85</f>
        <v>HS 2023</v>
      </c>
      <c r="B43" t="str">
        <f>Fehlermeldungen!$A$96</f>
        <v>Donnerstag</v>
      </c>
      <c r="C43" t="s">
        <v>129</v>
      </c>
      <c r="D43" t="str">
        <f>Fehlermeldungen!C98</f>
        <v>Bitte wählen…</v>
      </c>
    </row>
    <row r="44" spans="1:4" x14ac:dyDescent="0.35">
      <c r="A44" t="str">
        <f>Fehlermeldungen!$A$85</f>
        <v>HS 2023</v>
      </c>
      <c r="B44" t="str">
        <f>Fehlermeldungen!$A$96</f>
        <v>Donnerstag</v>
      </c>
      <c r="C44" t="s">
        <v>125</v>
      </c>
      <c r="D44" t="str">
        <f>Fehlermeldungen!C99</f>
        <v>Bitte wählen…</v>
      </c>
    </row>
    <row r="45" spans="1:4" x14ac:dyDescent="0.35">
      <c r="A45" t="str">
        <f>Fehlermeldungen!$A$85</f>
        <v>HS 2023</v>
      </c>
      <c r="B45" t="str">
        <f>Fehlermeldungen!$A$96</f>
        <v>Donnerstag</v>
      </c>
      <c r="C45" t="s">
        <v>125</v>
      </c>
      <c r="D45" t="str">
        <f>Fehlermeldungen!C100</f>
        <v>Bitte wählen…</v>
      </c>
    </row>
    <row r="46" spans="1:4" x14ac:dyDescent="0.35">
      <c r="A46" t="str">
        <f>Fehlermeldungen!$A$85</f>
        <v>HS 2023</v>
      </c>
      <c r="B46" t="str">
        <f>Fehlermeldungen!$A$101</f>
        <v>Freitag</v>
      </c>
      <c r="C46" t="s">
        <v>129</v>
      </c>
      <c r="D46" t="str">
        <f>Fehlermeldungen!C102</f>
        <v>Bitte wählen…</v>
      </c>
    </row>
    <row r="47" spans="1:4" x14ac:dyDescent="0.35">
      <c r="A47" t="str">
        <f>Fehlermeldungen!$A$85</f>
        <v>HS 2023</v>
      </c>
      <c r="B47" t="str">
        <f>Fehlermeldungen!$A$101</f>
        <v>Freitag</v>
      </c>
      <c r="C47" t="s">
        <v>129</v>
      </c>
      <c r="D47" t="str">
        <f>Fehlermeldungen!C103</f>
        <v>Bitte wählen…</v>
      </c>
    </row>
    <row r="48" spans="1:4" x14ac:dyDescent="0.35">
      <c r="A48" t="str">
        <f>Fehlermeldungen!$A$85</f>
        <v>HS 2023</v>
      </c>
      <c r="B48" t="str">
        <f>Fehlermeldungen!$A$101</f>
        <v>Freitag</v>
      </c>
      <c r="C48" t="s">
        <v>125</v>
      </c>
      <c r="D48" t="str">
        <f>Fehlermeldungen!C104</f>
        <v>Bitte wählen…</v>
      </c>
    </row>
    <row r="49" spans="1:4" x14ac:dyDescent="0.35">
      <c r="A49" t="str">
        <f>Fehlermeldungen!$A$85</f>
        <v>HS 2023</v>
      </c>
      <c r="B49" t="str">
        <f>Fehlermeldungen!$A$101</f>
        <v>Freitag</v>
      </c>
      <c r="C49" t="s">
        <v>125</v>
      </c>
      <c r="D49" t="str">
        <f>Fehlermeldungen!C105</f>
        <v>Bitte wählen…</v>
      </c>
    </row>
    <row r="50" spans="1:4" x14ac:dyDescent="0.35">
      <c r="A50">
        <f>Fehlermeldungen!A126</f>
        <v>0</v>
      </c>
      <c r="D50">
        <f>Fehlermeldungen!C126</f>
        <v>0</v>
      </c>
    </row>
    <row r="51" spans="1:4" x14ac:dyDescent="0.35">
      <c r="A51" t="str">
        <f>Fehlermeldungen!A127</f>
        <v>FS 2024</v>
      </c>
      <c r="D51">
        <f>Fehlermeldungen!C127</f>
        <v>0</v>
      </c>
    </row>
    <row r="52" spans="1:4" x14ac:dyDescent="0.35">
      <c r="A52" t="str">
        <f>Fehlermeldungen!A128</f>
        <v>Montag</v>
      </c>
      <c r="D52">
        <f>Fehlermeldungen!C128</f>
        <v>0</v>
      </c>
    </row>
    <row r="53" spans="1:4" x14ac:dyDescent="0.35">
      <c r="A53">
        <f>Fehlermeldungen!A129</f>
        <v>0</v>
      </c>
      <c r="D53" t="str">
        <f>Fehlermeldungen!C129</f>
        <v>Bitte wählen…</v>
      </c>
    </row>
    <row r="54" spans="1:4" x14ac:dyDescent="0.35">
      <c r="A54">
        <f>Fehlermeldungen!A130</f>
        <v>0</v>
      </c>
      <c r="D54" t="str">
        <f>Fehlermeldungen!C130</f>
        <v>Bitte wählen…</v>
      </c>
    </row>
    <row r="55" spans="1:4" x14ac:dyDescent="0.35">
      <c r="A55">
        <f>Fehlermeldungen!A131</f>
        <v>0</v>
      </c>
      <c r="D55" t="str">
        <f>Fehlermeldungen!C131</f>
        <v>Bitte wählen…</v>
      </c>
    </row>
    <row r="56" spans="1:4" x14ac:dyDescent="0.35">
      <c r="A56">
        <f>Fehlermeldungen!A132</f>
        <v>0</v>
      </c>
      <c r="D56" t="str">
        <f>Fehlermeldungen!C132</f>
        <v>Bitte wählen…</v>
      </c>
    </row>
    <row r="57" spans="1:4" x14ac:dyDescent="0.35">
      <c r="A57" t="str">
        <f>Fehlermeldungen!A133</f>
        <v>Dienstag</v>
      </c>
      <c r="D57">
        <f>Fehlermeldungen!C133</f>
        <v>0</v>
      </c>
    </row>
    <row r="58" spans="1:4" x14ac:dyDescent="0.35">
      <c r="A58">
        <f>Fehlermeldungen!A134</f>
        <v>0</v>
      </c>
      <c r="D58" t="str">
        <f>Fehlermeldungen!C134</f>
        <v>Bitte wählen…</v>
      </c>
    </row>
    <row r="59" spans="1:4" x14ac:dyDescent="0.35">
      <c r="A59">
        <f>Fehlermeldungen!A135</f>
        <v>0</v>
      </c>
      <c r="D59" t="str">
        <f>Fehlermeldungen!C135</f>
        <v>Bitte wählen…</v>
      </c>
    </row>
    <row r="60" spans="1:4" x14ac:dyDescent="0.35">
      <c r="A60">
        <f>Fehlermeldungen!A136</f>
        <v>0</v>
      </c>
      <c r="D60" t="str">
        <f>Fehlermeldungen!C136</f>
        <v>Bitte wählen…</v>
      </c>
    </row>
    <row r="61" spans="1:4" x14ac:dyDescent="0.35">
      <c r="A61">
        <f>Fehlermeldungen!A137</f>
        <v>0</v>
      </c>
      <c r="D61" t="str">
        <f>Fehlermeldungen!C137</f>
        <v>Bitte wählen…</v>
      </c>
    </row>
    <row r="62" spans="1:4" x14ac:dyDescent="0.35">
      <c r="A62" t="str">
        <f>Fehlermeldungen!A138</f>
        <v>Donnerstag</v>
      </c>
      <c r="D62">
        <f>Fehlermeldungen!C138</f>
        <v>0</v>
      </c>
    </row>
    <row r="63" spans="1:4" x14ac:dyDescent="0.35">
      <c r="A63">
        <f>Fehlermeldungen!A139</f>
        <v>0</v>
      </c>
      <c r="D63" t="str">
        <f>Fehlermeldungen!C139</f>
        <v>Bitte wählen…</v>
      </c>
    </row>
    <row r="64" spans="1:4" x14ac:dyDescent="0.35">
      <c r="A64">
        <f>Fehlermeldungen!A140</f>
        <v>0</v>
      </c>
      <c r="D64" t="str">
        <f>Fehlermeldungen!C140</f>
        <v>Bitte wählen…</v>
      </c>
    </row>
    <row r="65" spans="1:4" x14ac:dyDescent="0.35">
      <c r="A65">
        <f>Fehlermeldungen!A141</f>
        <v>0</v>
      </c>
      <c r="D65" t="str">
        <f>Fehlermeldungen!C141</f>
        <v>Bitte wählen…</v>
      </c>
    </row>
    <row r="66" spans="1:4" x14ac:dyDescent="0.35">
      <c r="A66">
        <f>Fehlermeldungen!A142</f>
        <v>0</v>
      </c>
      <c r="D66" t="str">
        <f>Fehlermeldungen!C142</f>
        <v>Bitte wählen…</v>
      </c>
    </row>
    <row r="67" spans="1:4" x14ac:dyDescent="0.35">
      <c r="A67" t="str">
        <f>Fehlermeldungen!A143</f>
        <v>Freitag</v>
      </c>
      <c r="D67">
        <f>Fehlermeldungen!C143</f>
        <v>0</v>
      </c>
    </row>
    <row r="68" spans="1:4" x14ac:dyDescent="0.35">
      <c r="A68">
        <f>Fehlermeldungen!A144</f>
        <v>0</v>
      </c>
      <c r="D68" t="str">
        <f>Fehlermeldungen!C144</f>
        <v>Bitte wählen…</v>
      </c>
    </row>
    <row r="69" spans="1:4" x14ac:dyDescent="0.35">
      <c r="A69">
        <f>Fehlermeldungen!A145</f>
        <v>0</v>
      </c>
      <c r="D69" t="str">
        <f>Fehlermeldungen!C145</f>
        <v>Bitte wählen…</v>
      </c>
    </row>
    <row r="70" spans="1:4" x14ac:dyDescent="0.35">
      <c r="A70">
        <f>Fehlermeldungen!A146</f>
        <v>0</v>
      </c>
      <c r="D70" t="str">
        <f>Fehlermeldungen!C146</f>
        <v>Bitte wählen…</v>
      </c>
    </row>
    <row r="71" spans="1:4" x14ac:dyDescent="0.35">
      <c r="A71">
        <f>Fehlermeldungen!A147</f>
        <v>0</v>
      </c>
      <c r="D71" t="str">
        <f>Fehlermeldungen!C147</f>
        <v>Bitte wählen…</v>
      </c>
    </row>
    <row r="72" spans="1:4" x14ac:dyDescent="0.35">
      <c r="A72">
        <f>Fehlermeldungen!A168</f>
        <v>0</v>
      </c>
      <c r="D72">
        <f>Fehlermeldungen!C168</f>
        <v>0</v>
      </c>
    </row>
    <row r="73" spans="1:4" x14ac:dyDescent="0.35">
      <c r="A73" t="str">
        <f>Fehlermeldungen!A169</f>
        <v>HS 2024</v>
      </c>
      <c r="D73">
        <f>Fehlermeldungen!C169</f>
        <v>0</v>
      </c>
    </row>
    <row r="74" spans="1:4" x14ac:dyDescent="0.35">
      <c r="A74" t="str">
        <f>Fehlermeldungen!A170</f>
        <v>Montag</v>
      </c>
      <c r="D74">
        <f>Fehlermeldungen!C170</f>
        <v>0</v>
      </c>
    </row>
    <row r="75" spans="1:4" x14ac:dyDescent="0.35">
      <c r="A75">
        <f>Fehlermeldungen!A171</f>
        <v>0</v>
      </c>
      <c r="D75" t="str">
        <f>Fehlermeldungen!C171</f>
        <v>Bitte wählen…</v>
      </c>
    </row>
    <row r="76" spans="1:4" x14ac:dyDescent="0.35">
      <c r="A76">
        <f>Fehlermeldungen!A172</f>
        <v>0</v>
      </c>
      <c r="D76" t="str">
        <f>Fehlermeldungen!C172</f>
        <v>Bitte wählen…</v>
      </c>
    </row>
    <row r="77" spans="1:4" x14ac:dyDescent="0.35">
      <c r="A77">
        <f>Fehlermeldungen!A173</f>
        <v>0</v>
      </c>
      <c r="D77" t="str">
        <f>Fehlermeldungen!C173</f>
        <v>Bitte wählen…</v>
      </c>
    </row>
    <row r="78" spans="1:4" x14ac:dyDescent="0.35">
      <c r="A78">
        <f>Fehlermeldungen!A174</f>
        <v>0</v>
      </c>
      <c r="D78" t="str">
        <f>Fehlermeldungen!C174</f>
        <v>Bitte wählen…</v>
      </c>
    </row>
    <row r="79" spans="1:4" x14ac:dyDescent="0.35">
      <c r="A79" t="str">
        <f>Fehlermeldungen!A175</f>
        <v>Dienstag</v>
      </c>
      <c r="D79">
        <f>Fehlermeldungen!C175</f>
        <v>0</v>
      </c>
    </row>
    <row r="80" spans="1:4" x14ac:dyDescent="0.35">
      <c r="A80">
        <f>Fehlermeldungen!A176</f>
        <v>0</v>
      </c>
      <c r="D80" t="str">
        <f>Fehlermeldungen!C176</f>
        <v>Bitte wählen…</v>
      </c>
    </row>
    <row r="81" spans="1:4" x14ac:dyDescent="0.35">
      <c r="A81">
        <f>Fehlermeldungen!A177</f>
        <v>0</v>
      </c>
      <c r="D81" t="str">
        <f>Fehlermeldungen!C177</f>
        <v>Bitte wählen…</v>
      </c>
    </row>
    <row r="82" spans="1:4" x14ac:dyDescent="0.35">
      <c r="A82">
        <f>Fehlermeldungen!A178</f>
        <v>0</v>
      </c>
      <c r="D82" t="str">
        <f>Fehlermeldungen!C178</f>
        <v>Bitte wählen…</v>
      </c>
    </row>
    <row r="83" spans="1:4" x14ac:dyDescent="0.35">
      <c r="A83">
        <f>Fehlermeldungen!A179</f>
        <v>0</v>
      </c>
      <c r="D83" t="str">
        <f>Fehlermeldungen!C179</f>
        <v>Bitte wählen…</v>
      </c>
    </row>
    <row r="84" spans="1:4" x14ac:dyDescent="0.35">
      <c r="A84" t="str">
        <f>Fehlermeldungen!A180</f>
        <v>Donnerstag</v>
      </c>
      <c r="D84">
        <f>Fehlermeldungen!C180</f>
        <v>0</v>
      </c>
    </row>
    <row r="85" spans="1:4" x14ac:dyDescent="0.35">
      <c r="A85">
        <f>Fehlermeldungen!A181</f>
        <v>0</v>
      </c>
      <c r="D85" t="str">
        <f>Fehlermeldungen!C181</f>
        <v>Bitte wählen…</v>
      </c>
    </row>
    <row r="86" spans="1:4" x14ac:dyDescent="0.35">
      <c r="A86">
        <f>Fehlermeldungen!A182</f>
        <v>0</v>
      </c>
      <c r="D86" t="str">
        <f>Fehlermeldungen!C182</f>
        <v>Bitte wählen…</v>
      </c>
    </row>
    <row r="87" spans="1:4" x14ac:dyDescent="0.35">
      <c r="A87">
        <f>Fehlermeldungen!A183</f>
        <v>0</v>
      </c>
      <c r="D87" t="str">
        <f>Fehlermeldungen!C183</f>
        <v>Bitte wählen…</v>
      </c>
    </row>
    <row r="88" spans="1:4" x14ac:dyDescent="0.35">
      <c r="A88">
        <f>Fehlermeldungen!A184</f>
        <v>0</v>
      </c>
      <c r="D88" t="str">
        <f>Fehlermeldungen!C184</f>
        <v>Bitte wählen…</v>
      </c>
    </row>
    <row r="89" spans="1:4" x14ac:dyDescent="0.35">
      <c r="A89" t="str">
        <f>Fehlermeldungen!A185</f>
        <v>Freitag</v>
      </c>
      <c r="D89">
        <f>Fehlermeldungen!C185</f>
        <v>0</v>
      </c>
    </row>
    <row r="90" spans="1:4" x14ac:dyDescent="0.35">
      <c r="A90">
        <f>Fehlermeldungen!A186</f>
        <v>0</v>
      </c>
      <c r="D90" t="str">
        <f>Fehlermeldungen!C186</f>
        <v>Bitte wählen…</v>
      </c>
    </row>
    <row r="91" spans="1:4" x14ac:dyDescent="0.35">
      <c r="A91">
        <f>Fehlermeldungen!A187</f>
        <v>0</v>
      </c>
      <c r="D91" t="str">
        <f>Fehlermeldungen!C187</f>
        <v>Bitte wählen…</v>
      </c>
    </row>
    <row r="92" spans="1:4" x14ac:dyDescent="0.35">
      <c r="A92">
        <f>Fehlermeldungen!A188</f>
        <v>0</v>
      </c>
      <c r="D92" t="str">
        <f>Fehlermeldungen!C188</f>
        <v>Bitte wählen…</v>
      </c>
    </row>
    <row r="93" spans="1:4" x14ac:dyDescent="0.35">
      <c r="A93">
        <f>Fehlermeldungen!A189</f>
        <v>0</v>
      </c>
      <c r="D93" t="str">
        <f>Fehlermeldungen!C189</f>
        <v>Bitte wählen…</v>
      </c>
    </row>
    <row r="94" spans="1:4" x14ac:dyDescent="0.35">
      <c r="A94">
        <f>Fehlermeldungen!A210</f>
        <v>0</v>
      </c>
      <c r="D94">
        <f>Fehlermeldungen!C210</f>
        <v>0</v>
      </c>
    </row>
    <row r="95" spans="1:4" x14ac:dyDescent="0.35">
      <c r="A95" t="str">
        <f>Fehlermeldungen!A211</f>
        <v>FS 2025</v>
      </c>
      <c r="D95">
        <f>Fehlermeldungen!C211</f>
        <v>0</v>
      </c>
    </row>
    <row r="96" spans="1:4" x14ac:dyDescent="0.35">
      <c r="A96" t="str">
        <f>Fehlermeldungen!A212</f>
        <v>Montag</v>
      </c>
      <c r="D96">
        <f>Fehlermeldungen!C212</f>
        <v>0</v>
      </c>
    </row>
    <row r="97" spans="1:4" x14ac:dyDescent="0.35">
      <c r="A97">
        <f>Fehlermeldungen!A213</f>
        <v>0</v>
      </c>
      <c r="D97" t="str">
        <f>Fehlermeldungen!C213</f>
        <v>Bitte wählen…</v>
      </c>
    </row>
    <row r="98" spans="1:4" x14ac:dyDescent="0.35">
      <c r="A98">
        <f>Fehlermeldungen!A214</f>
        <v>0</v>
      </c>
      <c r="D98" t="str">
        <f>Fehlermeldungen!C214</f>
        <v>Bitte wählen…</v>
      </c>
    </row>
    <row r="99" spans="1:4" x14ac:dyDescent="0.35">
      <c r="A99">
        <f>Fehlermeldungen!A215</f>
        <v>0</v>
      </c>
      <c r="D99" t="str">
        <f>Fehlermeldungen!C215</f>
        <v>Bitte wählen…</v>
      </c>
    </row>
    <row r="100" spans="1:4" x14ac:dyDescent="0.35">
      <c r="A100">
        <f>Fehlermeldungen!A216</f>
        <v>0</v>
      </c>
      <c r="D100" t="str">
        <f>Fehlermeldungen!C216</f>
        <v>Bitte wählen…</v>
      </c>
    </row>
    <row r="101" spans="1:4" x14ac:dyDescent="0.35">
      <c r="A101" t="str">
        <f>Fehlermeldungen!A217</f>
        <v>Dienstag</v>
      </c>
      <c r="D101">
        <f>Fehlermeldungen!C217</f>
        <v>0</v>
      </c>
    </row>
    <row r="102" spans="1:4" x14ac:dyDescent="0.35">
      <c r="A102">
        <f>Fehlermeldungen!A218</f>
        <v>0</v>
      </c>
      <c r="D102" t="str">
        <f>Fehlermeldungen!C218</f>
        <v>Bitte wählen…</v>
      </c>
    </row>
    <row r="103" spans="1:4" x14ac:dyDescent="0.35">
      <c r="A103">
        <f>Fehlermeldungen!A219</f>
        <v>0</v>
      </c>
      <c r="D103" t="str">
        <f>Fehlermeldungen!C219</f>
        <v>Bitte wählen…</v>
      </c>
    </row>
    <row r="104" spans="1:4" x14ac:dyDescent="0.35">
      <c r="A104">
        <f>Fehlermeldungen!A220</f>
        <v>0</v>
      </c>
      <c r="D104" t="str">
        <f>Fehlermeldungen!C220</f>
        <v>Bitte wählen…</v>
      </c>
    </row>
    <row r="105" spans="1:4" x14ac:dyDescent="0.35">
      <c r="A105">
        <f>Fehlermeldungen!A221</f>
        <v>0</v>
      </c>
      <c r="D105" t="str">
        <f>Fehlermeldungen!C221</f>
        <v>Bitte wählen…</v>
      </c>
    </row>
    <row r="106" spans="1:4" x14ac:dyDescent="0.35">
      <c r="A106" t="str">
        <f>Fehlermeldungen!A222</f>
        <v>Donnerstag</v>
      </c>
      <c r="D106">
        <f>Fehlermeldungen!C222</f>
        <v>0</v>
      </c>
    </row>
    <row r="107" spans="1:4" x14ac:dyDescent="0.35">
      <c r="A107">
        <f>Fehlermeldungen!A223</f>
        <v>0</v>
      </c>
      <c r="D107" t="str">
        <f>Fehlermeldungen!C223</f>
        <v>Bitte wählen…</v>
      </c>
    </row>
    <row r="108" spans="1:4" x14ac:dyDescent="0.35">
      <c r="A108">
        <f>Fehlermeldungen!A224</f>
        <v>0</v>
      </c>
      <c r="D108" t="str">
        <f>Fehlermeldungen!C224</f>
        <v>Bitte wählen…</v>
      </c>
    </row>
    <row r="109" spans="1:4" x14ac:dyDescent="0.35">
      <c r="A109">
        <f>Fehlermeldungen!A225</f>
        <v>0</v>
      </c>
      <c r="D109" t="str">
        <f>Fehlermeldungen!C225</f>
        <v>Bitte wählen…</v>
      </c>
    </row>
    <row r="110" spans="1:4" x14ac:dyDescent="0.35">
      <c r="A110">
        <f>Fehlermeldungen!A226</f>
        <v>0</v>
      </c>
      <c r="D110" t="str">
        <f>Fehlermeldungen!C226</f>
        <v>Bitte wählen…</v>
      </c>
    </row>
    <row r="111" spans="1:4" x14ac:dyDescent="0.35">
      <c r="A111" t="str">
        <f>Fehlermeldungen!A227</f>
        <v>Freitag</v>
      </c>
      <c r="D111">
        <f>Fehlermeldungen!C227</f>
        <v>0</v>
      </c>
    </row>
    <row r="112" spans="1:4" x14ac:dyDescent="0.35">
      <c r="A112">
        <f>Fehlermeldungen!A228</f>
        <v>0</v>
      </c>
      <c r="D112" t="str">
        <f>Fehlermeldungen!C228</f>
        <v>Bitte wählen…</v>
      </c>
    </row>
    <row r="113" spans="1:4" x14ac:dyDescent="0.35">
      <c r="A113">
        <f>Fehlermeldungen!A229</f>
        <v>0</v>
      </c>
      <c r="D113" t="str">
        <f>Fehlermeldungen!C229</f>
        <v>Bitte wählen…</v>
      </c>
    </row>
    <row r="114" spans="1:4" x14ac:dyDescent="0.35">
      <c r="A114">
        <f>Fehlermeldungen!A230</f>
        <v>0</v>
      </c>
      <c r="D114" t="str">
        <f>Fehlermeldungen!C230</f>
        <v>Bitte wählen…</v>
      </c>
    </row>
    <row r="115" spans="1:4" x14ac:dyDescent="0.35">
      <c r="A115">
        <f>Fehlermeldungen!A231</f>
        <v>0</v>
      </c>
      <c r="D115" t="str">
        <f>Fehlermeldungen!C231</f>
        <v>Bitte wählen…</v>
      </c>
    </row>
    <row r="116" spans="1:4" x14ac:dyDescent="0.35">
      <c r="A116">
        <f>Fehlermeldungen!A253</f>
        <v>0</v>
      </c>
      <c r="D116">
        <f>Fehlermeldungen!C253</f>
        <v>0</v>
      </c>
    </row>
    <row r="117" spans="1:4" x14ac:dyDescent="0.35">
      <c r="A117" t="str">
        <f>Fehlermeldungen!A254</f>
        <v>HS 2025</v>
      </c>
      <c r="D117">
        <f>Fehlermeldungen!C254</f>
        <v>0</v>
      </c>
    </row>
    <row r="118" spans="1:4" x14ac:dyDescent="0.35">
      <c r="A118" t="str">
        <f>Fehlermeldungen!A255</f>
        <v>Montag</v>
      </c>
      <c r="D118">
        <f>Fehlermeldungen!C255</f>
        <v>0</v>
      </c>
    </row>
    <row r="119" spans="1:4" x14ac:dyDescent="0.35">
      <c r="A119">
        <f>Fehlermeldungen!A256</f>
        <v>0</v>
      </c>
      <c r="D119" t="str">
        <f>Fehlermeldungen!C256</f>
        <v>Bitte wählen…</v>
      </c>
    </row>
    <row r="120" spans="1:4" x14ac:dyDescent="0.35">
      <c r="A120">
        <f>Fehlermeldungen!A257</f>
        <v>0</v>
      </c>
      <c r="D120" t="str">
        <f>Fehlermeldungen!C257</f>
        <v>Bitte wählen…</v>
      </c>
    </row>
    <row r="121" spans="1:4" x14ac:dyDescent="0.35">
      <c r="A121">
        <f>Fehlermeldungen!A258</f>
        <v>0</v>
      </c>
      <c r="D121" t="str">
        <f>Fehlermeldungen!C258</f>
        <v>Bitte wählen…</v>
      </c>
    </row>
    <row r="122" spans="1:4" x14ac:dyDescent="0.35">
      <c r="A122">
        <f>Fehlermeldungen!A259</f>
        <v>0</v>
      </c>
      <c r="D122" t="str">
        <f>Fehlermeldungen!C259</f>
        <v>Bitte wählen…</v>
      </c>
    </row>
    <row r="123" spans="1:4" x14ac:dyDescent="0.35">
      <c r="A123" t="str">
        <f>Fehlermeldungen!A260</f>
        <v>Dienstag</v>
      </c>
      <c r="D123">
        <f>Fehlermeldungen!C260</f>
        <v>0</v>
      </c>
    </row>
    <row r="124" spans="1:4" x14ac:dyDescent="0.35">
      <c r="A124">
        <f>Fehlermeldungen!A261</f>
        <v>0</v>
      </c>
      <c r="D124" t="str">
        <f>Fehlermeldungen!C261</f>
        <v>Bitte wählen…</v>
      </c>
    </row>
    <row r="125" spans="1:4" x14ac:dyDescent="0.35">
      <c r="A125">
        <f>Fehlermeldungen!A262</f>
        <v>0</v>
      </c>
      <c r="D125" t="str">
        <f>Fehlermeldungen!C262</f>
        <v>Bitte wählen…</v>
      </c>
    </row>
    <row r="126" spans="1:4" x14ac:dyDescent="0.35">
      <c r="A126">
        <f>Fehlermeldungen!A263</f>
        <v>0</v>
      </c>
      <c r="D126" t="str">
        <f>Fehlermeldungen!C263</f>
        <v>Bitte wählen…</v>
      </c>
    </row>
    <row r="127" spans="1:4" x14ac:dyDescent="0.35">
      <c r="A127">
        <f>Fehlermeldungen!A264</f>
        <v>0</v>
      </c>
      <c r="D127" t="str">
        <f>Fehlermeldungen!C264</f>
        <v>Bitte wählen…</v>
      </c>
    </row>
    <row r="128" spans="1:4" x14ac:dyDescent="0.35">
      <c r="A128" t="str">
        <f>Fehlermeldungen!A265</f>
        <v>Donnerstag</v>
      </c>
      <c r="D128">
        <f>Fehlermeldungen!C265</f>
        <v>0</v>
      </c>
    </row>
    <row r="129" spans="1:4" x14ac:dyDescent="0.35">
      <c r="A129">
        <f>Fehlermeldungen!A266</f>
        <v>0</v>
      </c>
      <c r="D129" t="str">
        <f>Fehlermeldungen!C266</f>
        <v>Bitte wählen…</v>
      </c>
    </row>
    <row r="130" spans="1:4" x14ac:dyDescent="0.35">
      <c r="A130">
        <f>Fehlermeldungen!A267</f>
        <v>0</v>
      </c>
      <c r="D130" t="str">
        <f>Fehlermeldungen!C267</f>
        <v>Bitte wählen…</v>
      </c>
    </row>
    <row r="131" spans="1:4" x14ac:dyDescent="0.35">
      <c r="A131">
        <f>Fehlermeldungen!A268</f>
        <v>0</v>
      </c>
      <c r="D131" t="str">
        <f>Fehlermeldungen!C268</f>
        <v>Bitte wählen…</v>
      </c>
    </row>
    <row r="132" spans="1:4" x14ac:dyDescent="0.35">
      <c r="A132">
        <f>Fehlermeldungen!A269</f>
        <v>0</v>
      </c>
      <c r="D132" t="str">
        <f>Fehlermeldungen!C269</f>
        <v>Bitte wählen…</v>
      </c>
    </row>
    <row r="133" spans="1:4" x14ac:dyDescent="0.35">
      <c r="A133" t="str">
        <f>Fehlermeldungen!A270</f>
        <v>Freitag</v>
      </c>
      <c r="D133">
        <f>Fehlermeldungen!C270</f>
        <v>0</v>
      </c>
    </row>
    <row r="134" spans="1:4" x14ac:dyDescent="0.35">
      <c r="A134">
        <f>Fehlermeldungen!A271</f>
        <v>0</v>
      </c>
      <c r="D134" t="str">
        <f>Fehlermeldungen!C271</f>
        <v>Bitte wählen…</v>
      </c>
    </row>
    <row r="135" spans="1:4" x14ac:dyDescent="0.35">
      <c r="A135">
        <f>Fehlermeldungen!A272</f>
        <v>0</v>
      </c>
      <c r="D135" t="str">
        <f>Fehlermeldungen!C272</f>
        <v>Bitte wählen…</v>
      </c>
    </row>
    <row r="136" spans="1:4" x14ac:dyDescent="0.35">
      <c r="A136">
        <f>Fehlermeldungen!A273</f>
        <v>0</v>
      </c>
      <c r="D136" t="str">
        <f>Fehlermeldungen!C273</f>
        <v>Bitte wählen…</v>
      </c>
    </row>
    <row r="137" spans="1:4" x14ac:dyDescent="0.35">
      <c r="A137">
        <f>Fehlermeldungen!A274</f>
        <v>0</v>
      </c>
      <c r="D137" t="str">
        <f>Fehlermeldungen!C274</f>
        <v>Bitte wählen…</v>
      </c>
    </row>
    <row r="138" spans="1:4" x14ac:dyDescent="0.35">
      <c r="A138">
        <f>Fehlermeldungen!A296</f>
        <v>0</v>
      </c>
      <c r="D138">
        <f>Fehlermeldungen!C296</f>
        <v>0</v>
      </c>
    </row>
    <row r="139" spans="1:4" x14ac:dyDescent="0.35">
      <c r="A139" t="str">
        <f>Fehlermeldungen!A297</f>
        <v>FS 2026</v>
      </c>
      <c r="D139">
        <f>Fehlermeldungen!C297</f>
        <v>0</v>
      </c>
    </row>
    <row r="140" spans="1:4" x14ac:dyDescent="0.35">
      <c r="A140" t="str">
        <f>Fehlermeldungen!A298</f>
        <v>Montag</v>
      </c>
      <c r="D140">
        <f>Fehlermeldungen!C298</f>
        <v>0</v>
      </c>
    </row>
    <row r="141" spans="1:4" x14ac:dyDescent="0.35">
      <c r="A141">
        <f>Fehlermeldungen!A299</f>
        <v>0</v>
      </c>
      <c r="D141" t="str">
        <f>Fehlermeldungen!C299</f>
        <v>Bitte wählen…</v>
      </c>
    </row>
    <row r="142" spans="1:4" x14ac:dyDescent="0.35">
      <c r="A142">
        <f>Fehlermeldungen!A300</f>
        <v>0</v>
      </c>
      <c r="D142" t="str">
        <f>Fehlermeldungen!C300</f>
        <v>Bitte wählen…</v>
      </c>
    </row>
    <row r="143" spans="1:4" x14ac:dyDescent="0.35">
      <c r="A143">
        <f>Fehlermeldungen!A301</f>
        <v>0</v>
      </c>
      <c r="D143" t="str">
        <f>Fehlermeldungen!C301</f>
        <v>Bitte wählen…</v>
      </c>
    </row>
    <row r="144" spans="1:4" x14ac:dyDescent="0.35">
      <c r="A144">
        <f>Fehlermeldungen!A302</f>
        <v>0</v>
      </c>
      <c r="D144" t="str">
        <f>Fehlermeldungen!C302</f>
        <v>Bitte wählen…</v>
      </c>
    </row>
    <row r="145" spans="1:4" x14ac:dyDescent="0.35">
      <c r="A145" t="str">
        <f>Fehlermeldungen!A303</f>
        <v>Dienstag</v>
      </c>
      <c r="D145">
        <f>Fehlermeldungen!C303</f>
        <v>0</v>
      </c>
    </row>
    <row r="146" spans="1:4" x14ac:dyDescent="0.35">
      <c r="A146">
        <f>Fehlermeldungen!A304</f>
        <v>0</v>
      </c>
      <c r="D146" t="str">
        <f>Fehlermeldungen!C304</f>
        <v>Bitte wählen…</v>
      </c>
    </row>
    <row r="147" spans="1:4" x14ac:dyDescent="0.35">
      <c r="A147">
        <f>Fehlermeldungen!A305</f>
        <v>0</v>
      </c>
      <c r="D147" t="str">
        <f>Fehlermeldungen!C305</f>
        <v>Bitte wählen…</v>
      </c>
    </row>
    <row r="148" spans="1:4" x14ac:dyDescent="0.35">
      <c r="A148">
        <f>Fehlermeldungen!A306</f>
        <v>0</v>
      </c>
      <c r="D148" t="str">
        <f>Fehlermeldungen!C306</f>
        <v>Bitte wählen…</v>
      </c>
    </row>
    <row r="149" spans="1:4" x14ac:dyDescent="0.35">
      <c r="A149">
        <f>Fehlermeldungen!A307</f>
        <v>0</v>
      </c>
      <c r="D149" t="str">
        <f>Fehlermeldungen!C307</f>
        <v>Bitte wählen…</v>
      </c>
    </row>
    <row r="150" spans="1:4" x14ac:dyDescent="0.35">
      <c r="A150" t="str">
        <f>Fehlermeldungen!A308</f>
        <v>Donnerstag</v>
      </c>
      <c r="D150">
        <f>Fehlermeldungen!C308</f>
        <v>0</v>
      </c>
    </row>
    <row r="151" spans="1:4" x14ac:dyDescent="0.35">
      <c r="A151">
        <f>Fehlermeldungen!A309</f>
        <v>0</v>
      </c>
      <c r="D151" t="str">
        <f>Fehlermeldungen!C309</f>
        <v>Bitte wählen…</v>
      </c>
    </row>
    <row r="152" spans="1:4" x14ac:dyDescent="0.35">
      <c r="A152">
        <f>Fehlermeldungen!A310</f>
        <v>0</v>
      </c>
      <c r="D152" t="str">
        <f>Fehlermeldungen!C310</f>
        <v>Bitte wählen…</v>
      </c>
    </row>
    <row r="153" spans="1:4" x14ac:dyDescent="0.35">
      <c r="A153">
        <f>Fehlermeldungen!A311</f>
        <v>0</v>
      </c>
      <c r="D153" t="str">
        <f>Fehlermeldungen!C311</f>
        <v>Bitte wählen…</v>
      </c>
    </row>
    <row r="154" spans="1:4" x14ac:dyDescent="0.35">
      <c r="A154">
        <f>Fehlermeldungen!A312</f>
        <v>0</v>
      </c>
      <c r="D154" t="str">
        <f>Fehlermeldungen!C312</f>
        <v>Bitte wählen…</v>
      </c>
    </row>
    <row r="155" spans="1:4" x14ac:dyDescent="0.35">
      <c r="A155" t="str">
        <f>Fehlermeldungen!A313</f>
        <v>Freitag</v>
      </c>
      <c r="D155">
        <f>Fehlermeldungen!C313</f>
        <v>0</v>
      </c>
    </row>
    <row r="156" spans="1:4" x14ac:dyDescent="0.35">
      <c r="A156">
        <f>Fehlermeldungen!A314</f>
        <v>0</v>
      </c>
      <c r="D156" t="str">
        <f>Fehlermeldungen!C314</f>
        <v>Bitte wählen…</v>
      </c>
    </row>
    <row r="157" spans="1:4" x14ac:dyDescent="0.35">
      <c r="A157">
        <f>Fehlermeldungen!A315</f>
        <v>0</v>
      </c>
      <c r="D157" t="str">
        <f>Fehlermeldungen!C315</f>
        <v>Bitte wählen…</v>
      </c>
    </row>
    <row r="158" spans="1:4" x14ac:dyDescent="0.35">
      <c r="A158">
        <f>Fehlermeldungen!A316</f>
        <v>0</v>
      </c>
      <c r="D158" t="str">
        <f>Fehlermeldungen!C316</f>
        <v>Bitte wählen…</v>
      </c>
    </row>
    <row r="159" spans="1:4" x14ac:dyDescent="0.35">
      <c r="A159">
        <f>Fehlermeldungen!A317</f>
        <v>0</v>
      </c>
      <c r="D159" t="str">
        <f>Fehlermeldungen!C317</f>
        <v>Bitte wählen…</v>
      </c>
    </row>
    <row r="160" spans="1:4" x14ac:dyDescent="0.35">
      <c r="A160">
        <f>Fehlermeldungen!A318</f>
        <v>0</v>
      </c>
      <c r="D160">
        <f>Fehlermeldungen!C318</f>
        <v>0</v>
      </c>
    </row>
  </sheetData>
  <sheetProtection sheet="1" objects="1" scenarios="1" selectLockedCells="1"/>
  <conditionalFormatting sqref="D1:D1048576">
    <cfRule type="containsText" dxfId="35" priority="1" operator="containsText" text="Bitte">
      <formula>NOT(ISERROR(SEARCH("Bitte",D1)))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5D5BA-D6C5-44ED-A2FE-DB1E037258E0}">
  <sheetPr>
    <pageSetUpPr fitToPage="1"/>
  </sheetPr>
  <dimension ref="A1:Z44"/>
  <sheetViews>
    <sheetView zoomScale="80" zoomScaleNormal="80" workbookViewId="0">
      <pane xSplit="1" ySplit="1" topLeftCell="B2" activePane="bottomRight" state="frozen"/>
      <selection pane="topRight" activeCell="N8" sqref="N8"/>
      <selection pane="bottomLeft" activeCell="N8" sqref="N8"/>
      <selection pane="bottomRight" activeCell="C25" sqref="C25"/>
    </sheetView>
  </sheetViews>
  <sheetFormatPr baseColWidth="10" defaultColWidth="11.36328125" defaultRowHeight="14.5" x14ac:dyDescent="0.35"/>
  <cols>
    <col min="1" max="1" width="7" style="331" customWidth="1"/>
    <col min="2" max="2" width="15.36328125" style="182" customWidth="1"/>
    <col min="3" max="3" width="48.36328125" style="183" customWidth="1"/>
    <col min="4" max="5" width="7.36328125" style="332" customWidth="1"/>
    <col min="6" max="6" width="4.6328125" style="332" customWidth="1"/>
    <col min="7" max="7" width="5.36328125" style="332" customWidth="1"/>
    <col min="8" max="8" width="15.36328125" style="182" customWidth="1"/>
    <col min="9" max="9" width="48.36328125" style="183" customWidth="1"/>
    <col min="10" max="11" width="7.36328125" style="332" customWidth="1"/>
    <col min="12" max="12" width="4.36328125" style="332" customWidth="1"/>
    <col min="13" max="13" width="5.36328125" style="332" customWidth="1"/>
    <col min="14" max="14" width="15.36328125" style="182" customWidth="1"/>
    <col min="15" max="15" width="48.36328125" style="183" customWidth="1"/>
    <col min="16" max="17" width="7.36328125" style="332" customWidth="1"/>
    <col min="18" max="18" width="4.36328125" style="340" customWidth="1"/>
    <col min="19" max="19" width="5.36328125" style="332" customWidth="1"/>
    <col min="20" max="20" width="15.36328125" style="182" customWidth="1"/>
    <col min="21" max="21" width="48.36328125" style="183" customWidth="1"/>
    <col min="22" max="23" width="7.36328125" style="332" customWidth="1"/>
    <col min="24" max="24" width="4.36328125" style="332" customWidth="1"/>
    <col min="25" max="25" width="5.36328125" style="332" customWidth="1"/>
    <col min="26" max="26" width="6.36328125" style="182" customWidth="1"/>
    <col min="27" max="43" width="11.36328125" style="332"/>
    <col min="44" max="44" width="11.36328125" style="332" customWidth="1"/>
    <col min="45" max="53" width="11.36328125" style="332"/>
    <col min="54" max="54" width="11.36328125" style="332" customWidth="1"/>
    <col min="55" max="16384" width="11.36328125" style="332"/>
  </cols>
  <sheetData>
    <row r="1" spans="1:26" x14ac:dyDescent="0.35">
      <c r="B1" s="681" t="s">
        <v>117</v>
      </c>
      <c r="C1" s="681"/>
      <c r="D1" s="681"/>
      <c r="E1" s="567"/>
      <c r="F1" s="567"/>
      <c r="G1" s="567"/>
      <c r="H1" s="682" t="s">
        <v>118</v>
      </c>
      <c r="I1" s="683"/>
      <c r="J1" s="683"/>
      <c r="K1" s="568"/>
      <c r="L1" s="357"/>
      <c r="M1" s="357"/>
      <c r="N1" s="684" t="s">
        <v>119</v>
      </c>
      <c r="O1" s="685"/>
      <c r="P1" s="685"/>
      <c r="Q1" s="569"/>
      <c r="R1" s="569"/>
      <c r="S1" s="569"/>
      <c r="T1" s="688" t="s">
        <v>120</v>
      </c>
      <c r="U1" s="689"/>
      <c r="V1" s="689"/>
      <c r="W1" s="568"/>
      <c r="X1" s="570"/>
      <c r="Y1" s="570"/>
    </row>
    <row r="2" spans="1:26" x14ac:dyDescent="0.35">
      <c r="B2" s="182" t="s">
        <v>143</v>
      </c>
      <c r="C2" s="183" t="s">
        <v>144</v>
      </c>
      <c r="D2" s="332" t="s">
        <v>145</v>
      </c>
      <c r="E2" s="332" t="s">
        <v>146</v>
      </c>
      <c r="F2" s="686" t="s">
        <v>147</v>
      </c>
      <c r="G2" s="687"/>
      <c r="H2" s="182" t="s">
        <v>143</v>
      </c>
      <c r="I2" s="183" t="s">
        <v>144</v>
      </c>
      <c r="J2" s="332" t="s">
        <v>145</v>
      </c>
      <c r="K2" s="332" t="s">
        <v>146</v>
      </c>
      <c r="L2" s="686" t="s">
        <v>147</v>
      </c>
      <c r="M2" s="687"/>
      <c r="N2" s="182" t="s">
        <v>143</v>
      </c>
      <c r="O2" s="183" t="s">
        <v>144</v>
      </c>
      <c r="P2" s="332" t="s">
        <v>145</v>
      </c>
      <c r="Q2" s="332" t="s">
        <v>146</v>
      </c>
      <c r="R2" s="686" t="s">
        <v>147</v>
      </c>
      <c r="S2" s="687"/>
      <c r="T2" s="182" t="s">
        <v>143</v>
      </c>
      <c r="U2" s="183" t="s">
        <v>144</v>
      </c>
      <c r="V2" s="332" t="s">
        <v>145</v>
      </c>
      <c r="W2" s="332" t="s">
        <v>146</v>
      </c>
      <c r="X2" s="686" t="s">
        <v>147</v>
      </c>
      <c r="Y2" s="687"/>
    </row>
    <row r="3" spans="1:26" s="233" customFormat="1" ht="15.5" x14ac:dyDescent="0.35">
      <c r="A3" s="367" t="s">
        <v>148</v>
      </c>
      <c r="B3" s="353" t="s">
        <v>149</v>
      </c>
      <c r="C3" s="354"/>
      <c r="D3" s="355"/>
      <c r="E3" s="355"/>
      <c r="F3" s="355"/>
      <c r="G3" s="355"/>
      <c r="H3" s="356"/>
      <c r="I3" s="354"/>
      <c r="J3" s="355"/>
      <c r="K3" s="355"/>
      <c r="L3" s="355"/>
      <c r="M3" s="355"/>
      <c r="N3" s="356"/>
      <c r="O3" s="354"/>
      <c r="P3" s="355"/>
      <c r="Q3" s="355"/>
      <c r="R3" s="355"/>
      <c r="S3" s="355"/>
      <c r="T3" s="356"/>
      <c r="U3" s="354"/>
      <c r="V3" s="355"/>
      <c r="W3" s="355"/>
      <c r="X3" s="355"/>
      <c r="Y3" s="355"/>
      <c r="Z3" s="201"/>
    </row>
    <row r="4" spans="1:26" ht="30.75" customHeight="1" x14ac:dyDescent="0.35">
      <c r="A4" s="368" t="s">
        <v>150</v>
      </c>
      <c r="B4" s="234" t="str">
        <f>Modulangebot!F4</f>
        <v>P1_02</v>
      </c>
      <c r="C4" s="235" t="str">
        <f>Modulangebot!I4</f>
        <v>Diagnostik, Förderung und Partizipation bei besonderem Bildungsbedarf</v>
      </c>
      <c r="D4" s="334">
        <f>Modulangebot!AM4</f>
        <v>2</v>
      </c>
      <c r="E4" s="334">
        <v>38</v>
      </c>
      <c r="F4" s="334"/>
      <c r="G4" s="334">
        <f>D4*38</f>
        <v>76</v>
      </c>
      <c r="H4" s="234" t="str">
        <f>Modulangebot!F6</f>
        <v>P4_01</v>
      </c>
      <c r="I4" s="235" t="str">
        <f>Modulangebot!I6</f>
        <v>Schulische Heilpädagogik im Schweizer Bildungssystem</v>
      </c>
      <c r="J4" s="334">
        <f>Modulangebot!AO6</f>
        <v>2</v>
      </c>
      <c r="K4" s="334">
        <v>38</v>
      </c>
      <c r="L4" s="334"/>
      <c r="M4" s="334">
        <f t="shared" ref="M4" si="0">J4*38</f>
        <v>76</v>
      </c>
      <c r="N4" s="234" t="str">
        <f>Modulangebot!F4</f>
        <v>P1_02</v>
      </c>
      <c r="O4" s="235" t="str">
        <f>Modulangebot!I4</f>
        <v>Diagnostik, Förderung und Partizipation bei besonderem Bildungsbedarf</v>
      </c>
      <c r="P4" s="334">
        <f>Modulangebot!AQ4</f>
        <v>2</v>
      </c>
      <c r="Q4" s="334">
        <v>38</v>
      </c>
      <c r="R4" s="335"/>
      <c r="S4" s="334">
        <f>P4*38</f>
        <v>76</v>
      </c>
      <c r="T4" s="234" t="str">
        <f>Modulangebot!F6</f>
        <v>P4_01</v>
      </c>
      <c r="U4" s="235" t="str">
        <f>Modulangebot!I6</f>
        <v>Schulische Heilpädagogik im Schweizer Bildungssystem</v>
      </c>
      <c r="V4" s="334">
        <f>Modulangebot!AS6</f>
        <v>2</v>
      </c>
      <c r="W4" s="334">
        <v>38</v>
      </c>
      <c r="X4" s="334"/>
      <c r="Y4" s="334">
        <f t="shared" ref="Y4" si="1">V4*38</f>
        <v>76</v>
      </c>
    </row>
    <row r="5" spans="1:26" ht="30.75" customHeight="1" x14ac:dyDescent="0.35">
      <c r="A5" s="369"/>
      <c r="B5" s="234" t="str">
        <f>Modulangebot!F10</f>
        <v>WP2_01.1</v>
      </c>
      <c r="C5" s="235" t="str">
        <f>Modulangebot!I10</f>
        <v>Heilpädagogik im Bereich Lernen. Lernschwierigkeiten</v>
      </c>
      <c r="D5" s="334">
        <f>Modulangebot!AM10</f>
        <v>2</v>
      </c>
      <c r="E5" s="334">
        <v>30</v>
      </c>
      <c r="F5" s="334"/>
      <c r="G5" s="334">
        <f>D5*30</f>
        <v>60</v>
      </c>
      <c r="H5" s="234" t="str">
        <f>Modulangebot!F12</f>
        <v>WP2_02.1</v>
      </c>
      <c r="I5" s="235" t="str">
        <f>Modulangebot!I12</f>
        <v>Heilpädagogik im Bereich sozial-emotionale Entwicklung und Verhalten I</v>
      </c>
      <c r="J5" s="334">
        <f>Modulangebot!AO12</f>
        <v>1</v>
      </c>
      <c r="K5" s="334">
        <v>30</v>
      </c>
      <c r="L5" s="334"/>
      <c r="M5" s="334">
        <f>J5*30</f>
        <v>30</v>
      </c>
      <c r="N5" s="234" t="str">
        <f>Modulangebot!F10</f>
        <v>WP2_01.1</v>
      </c>
      <c r="O5" s="235" t="str">
        <f>Modulangebot!I10</f>
        <v>Heilpädagogik im Bereich Lernen. Lernschwierigkeiten</v>
      </c>
      <c r="P5" s="334">
        <f>Modulangebot!AQ10</f>
        <v>2</v>
      </c>
      <c r="Q5" s="334">
        <v>30</v>
      </c>
      <c r="R5" s="335"/>
      <c r="S5" s="334">
        <f>P5*30</f>
        <v>60</v>
      </c>
      <c r="T5" s="234" t="str">
        <f>Modulangebot!F12</f>
        <v>WP2_02.1</v>
      </c>
      <c r="U5" s="235" t="str">
        <f>Modulangebot!I12</f>
        <v>Heilpädagogik im Bereich sozial-emotionale Entwicklung und Verhalten I</v>
      </c>
      <c r="V5" s="334">
        <f>Modulangebot!AS12</f>
        <v>1</v>
      </c>
      <c r="W5" s="334">
        <v>30</v>
      </c>
      <c r="X5" s="334"/>
      <c r="Y5" s="334">
        <f>V5*30</f>
        <v>30</v>
      </c>
    </row>
    <row r="6" spans="1:26" ht="30.75" customHeight="1" x14ac:dyDescent="0.35">
      <c r="A6" s="369"/>
      <c r="B6" s="396" t="str">
        <f>Modulangebot!F22</f>
        <v>WP2_07</v>
      </c>
      <c r="C6" s="397" t="str">
        <f>Modulangebot!I22</f>
        <v>Schwere mehrfache Beeinträchtigungen</v>
      </c>
      <c r="D6" s="398">
        <f>Modulangebot!AM22</f>
        <v>1</v>
      </c>
      <c r="E6" s="398">
        <v>30</v>
      </c>
      <c r="F6" s="398"/>
      <c r="G6" s="398">
        <f>D6*30</f>
        <v>30</v>
      </c>
      <c r="H6" s="234" t="str">
        <f>Modulangebot!F23</f>
        <v>WP2_08</v>
      </c>
      <c r="I6" s="235" t="str">
        <f>Modulangebot!I23</f>
        <v>Begabungs- und Begabtenförderung</v>
      </c>
      <c r="J6" s="334">
        <f>Modulangebot!AO23</f>
        <v>1</v>
      </c>
      <c r="K6" s="334">
        <v>30</v>
      </c>
      <c r="L6" s="334"/>
      <c r="M6" s="334">
        <f>J6*30</f>
        <v>30</v>
      </c>
      <c r="N6" s="234" t="str">
        <f>Modulangebot!F28</f>
        <v>WP3_03</v>
      </c>
      <c r="O6" s="235" t="str">
        <f>Modulangebot!I28</f>
        <v xml:space="preserve">Sprache bei besonderem Bildungsbedarf </v>
      </c>
      <c r="P6" s="334">
        <f>Modulangebot!AQ28</f>
        <v>1</v>
      </c>
      <c r="Q6" s="334">
        <v>30</v>
      </c>
      <c r="R6" s="335"/>
      <c r="S6" s="334">
        <f>P6*30</f>
        <v>30</v>
      </c>
      <c r="T6" s="234" t="str">
        <f>Modulangebot!F24</f>
        <v>WP2_09</v>
      </c>
      <c r="U6" s="235" t="str">
        <f>Modulangebot!I24</f>
        <v>Prävention und Förderung bei Beeinträchtigungen der Sprache und Kommunikation</v>
      </c>
      <c r="V6" s="334">
        <f>Modulangebot!AS24</f>
        <v>1</v>
      </c>
      <c r="W6" s="334">
        <v>30</v>
      </c>
      <c r="X6" s="334"/>
      <c r="Y6" s="334">
        <f>V6*30</f>
        <v>30</v>
      </c>
    </row>
    <row r="7" spans="1:26" ht="30.75" customHeight="1" x14ac:dyDescent="0.35">
      <c r="A7" s="369"/>
      <c r="B7" s="234" t="str">
        <f>Modulangebot!F28</f>
        <v>WP3_03</v>
      </c>
      <c r="C7" s="235" t="str">
        <f>Modulangebot!I28</f>
        <v xml:space="preserve">Sprache bei besonderem Bildungsbedarf </v>
      </c>
      <c r="D7" s="334">
        <f>Modulangebot!AM28</f>
        <v>1</v>
      </c>
      <c r="E7" s="334">
        <v>30</v>
      </c>
      <c r="F7" s="334"/>
      <c r="G7" s="334">
        <f>D7*30</f>
        <v>30</v>
      </c>
      <c r="H7" s="234" t="str">
        <f>Modulangebot!F24</f>
        <v>WP2_09</v>
      </c>
      <c r="I7" s="235" t="str">
        <f>Modulangebot!I24</f>
        <v>Prävention und Förderung bei Beeinträchtigungen der Sprache und Kommunikation</v>
      </c>
      <c r="J7" s="334">
        <f>Modulangebot!AO24</f>
        <v>1</v>
      </c>
      <c r="K7" s="334">
        <v>30</v>
      </c>
      <c r="L7" s="334"/>
      <c r="M7" s="334">
        <f>J7*30</f>
        <v>30</v>
      </c>
      <c r="N7" s="234" t="str">
        <f>Modulangebot!F36</f>
        <v>WP4_05.1</v>
      </c>
      <c r="O7" s="235" t="str">
        <f>Modulangebot!I36</f>
        <v>Schul- und Organisationsentwicklung in heilpädagogischen Berufsfeldern I</v>
      </c>
      <c r="P7" s="334">
        <f>Modulangebot!AQ36</f>
        <v>1</v>
      </c>
      <c r="Q7" s="334">
        <v>30</v>
      </c>
      <c r="R7" s="335"/>
      <c r="S7" s="334">
        <f>P7*30</f>
        <v>30</v>
      </c>
      <c r="T7" s="234" t="str">
        <f>Modulangebot!F27</f>
        <v>WP3_02</v>
      </c>
      <c r="U7" s="235" t="str">
        <f>Modulangebot!I27</f>
        <v xml:space="preserve">Mathematik bei besonderem Bildungsbedarf </v>
      </c>
      <c r="V7" s="334">
        <f>Modulangebot!AS27</f>
        <v>1</v>
      </c>
      <c r="W7" s="334">
        <v>30</v>
      </c>
      <c r="X7" s="334"/>
      <c r="Y7" s="334">
        <f>V7*30</f>
        <v>30</v>
      </c>
    </row>
    <row r="8" spans="1:26" ht="30.75" customHeight="1" x14ac:dyDescent="0.35">
      <c r="A8" s="369"/>
      <c r="B8" s="393" t="str">
        <f>Modulangebot!F8</f>
        <v>P4_02</v>
      </c>
      <c r="C8" s="394" t="str">
        <f>Modulangebot!I8</f>
        <v>Grundlagen der Heilpädagogischen Früherziehung</v>
      </c>
      <c r="D8" s="395">
        <f>Modulangebot!AM8</f>
        <v>1</v>
      </c>
      <c r="E8" s="395">
        <v>30</v>
      </c>
      <c r="F8" s="395"/>
      <c r="G8" s="395">
        <f t="shared" ref="G8" si="2">D8*38</f>
        <v>38</v>
      </c>
      <c r="H8" s="234" t="str">
        <f>Modulangebot!F27</f>
        <v>WP3_02</v>
      </c>
      <c r="I8" s="235" t="str">
        <f>Modulangebot!I27</f>
        <v xml:space="preserve">Mathematik bei besonderem Bildungsbedarf </v>
      </c>
      <c r="J8" s="334">
        <f>Modulangebot!AO27</f>
        <v>1</v>
      </c>
      <c r="K8" s="334">
        <v>30</v>
      </c>
      <c r="L8" s="334"/>
      <c r="M8" s="334">
        <f>J8*30</f>
        <v>30</v>
      </c>
      <c r="N8" s="393" t="str">
        <f>Modulangebot!F41</f>
        <v>P4_08</v>
      </c>
      <c r="O8" s="394" t="str">
        <f>Modulangebot!I41</f>
        <v>Beratung und Begleitung von Eltern und weiteren Bezugs- und Fachpersonen in der Heilpädagogischen Früherziehung</v>
      </c>
      <c r="P8" s="395">
        <f>Modulangebot!AQ41</f>
        <v>1</v>
      </c>
      <c r="Q8" s="395">
        <v>30</v>
      </c>
      <c r="R8" s="395"/>
      <c r="S8" s="395">
        <f>P8*30</f>
        <v>30</v>
      </c>
      <c r="T8" s="234" t="str">
        <f>Modulangebot!F43</f>
        <v>BP5_01</v>
      </c>
      <c r="U8" s="235" t="str">
        <f>Modulangebot!I43</f>
        <v>Berufspraxis I - III</v>
      </c>
      <c r="V8" s="334">
        <f>Modulangebot!AS43</f>
        <v>4</v>
      </c>
      <c r="W8" s="334">
        <v>0</v>
      </c>
      <c r="X8" s="334">
        <f>V8*15</f>
        <v>60</v>
      </c>
    </row>
    <row r="9" spans="1:26" ht="30.75" customHeight="1" x14ac:dyDescent="0.35">
      <c r="A9" s="369"/>
      <c r="B9" s="234" t="str">
        <f>Modulangebot!F43</f>
        <v>BP5_01</v>
      </c>
      <c r="C9" s="235" t="str">
        <f>Modulangebot!I43</f>
        <v>Berufspraxis I - III</v>
      </c>
      <c r="D9" s="334">
        <f>Modulangebot!AM43</f>
        <v>4</v>
      </c>
      <c r="E9" s="334">
        <v>0</v>
      </c>
      <c r="F9" s="334">
        <f>D9*15</f>
        <v>60</v>
      </c>
      <c r="H9" s="234" t="str">
        <f>Modulangebot!F43</f>
        <v>BP5_01</v>
      </c>
      <c r="I9" s="235" t="str">
        <f>Modulangebot!I43</f>
        <v>Berufspraxis I - III</v>
      </c>
      <c r="J9" s="334">
        <f>Modulangebot!AO43</f>
        <v>4</v>
      </c>
      <c r="K9" s="334">
        <v>0</v>
      </c>
      <c r="L9" s="334">
        <f>J9*15</f>
        <v>60</v>
      </c>
      <c r="N9" s="234" t="str">
        <f>Modulangebot!F43</f>
        <v>BP5_01</v>
      </c>
      <c r="O9" s="235" t="str">
        <f>Modulangebot!I43</f>
        <v>Berufspraxis I - III</v>
      </c>
      <c r="P9" s="334">
        <f>Modulangebot!AQ43</f>
        <v>4</v>
      </c>
      <c r="Q9" s="334">
        <v>30</v>
      </c>
      <c r="R9" s="335">
        <v>60</v>
      </c>
      <c r="S9" s="334"/>
      <c r="T9" s="234" t="str">
        <f>Modulangebot!F44</f>
        <v>BP5_02</v>
      </c>
      <c r="U9" s="235" t="str">
        <f>Modulangebot!I44</f>
        <v>Portfolio</v>
      </c>
      <c r="V9" s="334">
        <f>Modulangebot!AS44</f>
        <v>1.3333333333333333</v>
      </c>
      <c r="W9" s="334">
        <v>15</v>
      </c>
      <c r="X9" s="334">
        <f>V9*15*3</f>
        <v>60</v>
      </c>
    </row>
    <row r="10" spans="1:26" ht="30.75" customHeight="1" x14ac:dyDescent="0.35">
      <c r="A10" s="369"/>
      <c r="B10" s="234" t="str">
        <f>Modulangebot!F44</f>
        <v>BP5_02</v>
      </c>
      <c r="C10" s="235" t="str">
        <f>Modulangebot!I44</f>
        <v>Portfolio</v>
      </c>
      <c r="D10" s="334">
        <f>Modulangebot!AM44</f>
        <v>1.3333333333333333</v>
      </c>
      <c r="E10" s="334">
        <v>15</v>
      </c>
      <c r="F10" s="334">
        <f>D10*15*3</f>
        <v>60</v>
      </c>
      <c r="H10" s="234" t="str">
        <f>Modulangebot!F44</f>
        <v>BP5_02</v>
      </c>
      <c r="I10" s="235" t="str">
        <f>Modulangebot!I44</f>
        <v>Portfolio</v>
      </c>
      <c r="J10" s="338">
        <f>Modulangebot!AO44</f>
        <v>1.3333333333333333</v>
      </c>
      <c r="K10" s="338">
        <v>15</v>
      </c>
      <c r="L10" s="338">
        <f>J10*15*3</f>
        <v>60</v>
      </c>
      <c r="M10" s="233"/>
      <c r="N10" s="234" t="str">
        <f>Modulangebot!F44</f>
        <v>BP5_02</v>
      </c>
      <c r="O10" s="235" t="str">
        <f>Modulangebot!I44</f>
        <v>Portfolio</v>
      </c>
      <c r="P10" s="334">
        <f>Modulangebot!AQ44</f>
        <v>1.3333333333333333</v>
      </c>
      <c r="Q10" s="334">
        <v>0</v>
      </c>
      <c r="R10" s="334">
        <f>P10*15*3</f>
        <v>60</v>
      </c>
      <c r="T10" s="406"/>
      <c r="U10" s="407"/>
      <c r="W10" s="335"/>
    </row>
    <row r="11" spans="1:26" ht="30.75" customHeight="1" x14ac:dyDescent="0.35">
      <c r="A11" s="369"/>
      <c r="B11" s="234" t="str">
        <f>Modulangebot!F46</f>
        <v>M5_03</v>
      </c>
      <c r="C11" s="235" t="str">
        <f>Modulangebot!I46</f>
        <v>Masterarbeit</v>
      </c>
      <c r="D11" s="336">
        <f>Modulangebot!AM46</f>
        <v>0.5</v>
      </c>
      <c r="E11" s="335">
        <v>160</v>
      </c>
      <c r="F11" s="335">
        <f>D11*150</f>
        <v>75</v>
      </c>
      <c r="G11" s="337"/>
      <c r="H11" s="236"/>
      <c r="I11" s="237"/>
      <c r="J11" s="338"/>
      <c r="K11" s="338"/>
      <c r="L11" s="338"/>
      <c r="M11" s="233"/>
      <c r="N11" s="234" t="str">
        <f>Modulangebot!F46</f>
        <v>M5_03</v>
      </c>
      <c r="O11" s="235" t="str">
        <f>Modulangebot!I46</f>
        <v>Masterarbeit</v>
      </c>
      <c r="P11" s="334">
        <f>Modulangebot!AQ46</f>
        <v>0.5</v>
      </c>
      <c r="Q11" s="335">
        <v>160</v>
      </c>
      <c r="R11" s="334">
        <f>P11*150</f>
        <v>75</v>
      </c>
      <c r="W11" s="338"/>
    </row>
    <row r="12" spans="1:26" s="328" customFormat="1" x14ac:dyDescent="0.35">
      <c r="A12" s="327"/>
      <c r="B12" s="236"/>
      <c r="C12" s="237"/>
      <c r="G12" s="339">
        <f>SUM(G4:G11)</f>
        <v>234</v>
      </c>
      <c r="H12" s="236"/>
      <c r="I12" s="237"/>
      <c r="M12" s="339">
        <f>SUM(M4:M10)</f>
        <v>196</v>
      </c>
      <c r="N12" s="236"/>
      <c r="O12" s="237"/>
      <c r="S12" s="339">
        <f>SUM(S4:S11)</f>
        <v>226</v>
      </c>
      <c r="T12" s="236"/>
      <c r="U12" s="237"/>
      <c r="Y12" s="339">
        <f>SUM(Y4:Y10)</f>
        <v>166</v>
      </c>
      <c r="Z12" s="236"/>
    </row>
    <row r="13" spans="1:26" ht="30.75" customHeight="1" x14ac:dyDescent="0.35">
      <c r="A13" s="370" t="s">
        <v>151</v>
      </c>
      <c r="B13" s="396" t="str">
        <f>Modulangebot!F3</f>
        <v>P1_01</v>
      </c>
      <c r="C13" s="397" t="str">
        <f>Modulangebot!I3</f>
        <v>Grundfragen der Heilpädagogik</v>
      </c>
      <c r="D13" s="398">
        <f>Modulangebot!AN3</f>
        <v>3</v>
      </c>
      <c r="E13" s="398">
        <v>38</v>
      </c>
      <c r="F13" s="398"/>
      <c r="G13" s="398">
        <f t="shared" ref="G13" si="3">D13*38</f>
        <v>114</v>
      </c>
      <c r="H13" s="234" t="str">
        <f>Modulangebot!F5</f>
        <v>P3_01</v>
      </c>
      <c r="I13" s="235" t="str">
        <f>Modulangebot!I5</f>
        <v>Inklusive Didaktik unter heilpädagogischer Perspektive. Lernen und Partizipation in Sprache und Mathematik</v>
      </c>
      <c r="J13" s="334">
        <f>Modulangebot!AP5</f>
        <v>2</v>
      </c>
      <c r="K13" s="334">
        <v>38</v>
      </c>
      <c r="L13" s="334"/>
      <c r="M13" s="334">
        <f t="shared" ref="M13" si="4">J13*38</f>
        <v>76</v>
      </c>
      <c r="N13" s="396" t="str">
        <f>Modulangebot!F3</f>
        <v>P1_01</v>
      </c>
      <c r="O13" s="397" t="str">
        <f>Modulangebot!I3</f>
        <v>Grundfragen der Heilpädagogik</v>
      </c>
      <c r="P13" s="398">
        <f>Modulangebot!AR3</f>
        <v>2</v>
      </c>
      <c r="Q13" s="398">
        <v>38</v>
      </c>
      <c r="R13" s="398"/>
      <c r="S13" s="398">
        <f t="shared" ref="S13" si="5">P13*38</f>
        <v>76</v>
      </c>
      <c r="T13" s="234" t="str">
        <f>Modulangebot!F5</f>
        <v>P3_01</v>
      </c>
      <c r="U13" s="235" t="str">
        <f>Modulangebot!I5</f>
        <v>Inklusive Didaktik unter heilpädagogischer Perspektive. Lernen und Partizipation in Sprache und Mathematik</v>
      </c>
      <c r="V13" s="334">
        <f>Modulangebot!AT5</f>
        <v>2</v>
      </c>
      <c r="W13" s="334">
        <v>38</v>
      </c>
      <c r="X13" s="334"/>
      <c r="Y13" s="334">
        <f t="shared" ref="Y13" si="6">V13*38</f>
        <v>76</v>
      </c>
    </row>
    <row r="14" spans="1:26" ht="30.75" customHeight="1" x14ac:dyDescent="0.35">
      <c r="A14" s="371"/>
      <c r="B14" s="234" t="str">
        <f>Modulangebot!F10</f>
        <v>WP2_01.1</v>
      </c>
      <c r="C14" s="235" t="str">
        <f>Modulangebot!I10</f>
        <v>Heilpädagogik im Bereich Lernen. Lernschwierigkeiten</v>
      </c>
      <c r="D14" s="334">
        <f>Modulangebot!AN10</f>
        <v>1</v>
      </c>
      <c r="E14" s="334">
        <v>30</v>
      </c>
      <c r="F14" s="334"/>
      <c r="G14" s="334">
        <f>D14*30</f>
        <v>30</v>
      </c>
      <c r="H14" s="234" t="str">
        <f>Modulangebot!F12</f>
        <v>WP2_02.1</v>
      </c>
      <c r="I14" s="235" t="str">
        <f>Modulangebot!I12</f>
        <v>Heilpädagogik im Bereich sozial-emotionale Entwicklung und Verhalten I</v>
      </c>
      <c r="J14" s="334">
        <f>Modulangebot!AP12</f>
        <v>2</v>
      </c>
      <c r="K14" s="334">
        <v>30</v>
      </c>
      <c r="L14" s="334"/>
      <c r="M14" s="334">
        <f>J14*30</f>
        <v>60</v>
      </c>
      <c r="N14" s="234" t="str">
        <f>Modulangebot!F10</f>
        <v>WP2_01.1</v>
      </c>
      <c r="O14" s="235" t="str">
        <f>Modulangebot!I10</f>
        <v>Heilpädagogik im Bereich Lernen. Lernschwierigkeiten</v>
      </c>
      <c r="P14" s="334">
        <f>Modulangebot!AR10</f>
        <v>1</v>
      </c>
      <c r="Q14" s="334">
        <v>30</v>
      </c>
      <c r="R14" s="334"/>
      <c r="S14" s="334">
        <f>P14*30</f>
        <v>30</v>
      </c>
      <c r="T14" s="234" t="str">
        <f>Modulangebot!F12</f>
        <v>WP2_02.1</v>
      </c>
      <c r="U14" s="235" t="str">
        <f>Modulangebot!I12</f>
        <v>Heilpädagogik im Bereich sozial-emotionale Entwicklung und Verhalten I</v>
      </c>
      <c r="V14" s="334">
        <f>Modulangebot!AT12</f>
        <v>2</v>
      </c>
      <c r="W14" s="334">
        <v>30</v>
      </c>
      <c r="X14" s="334"/>
      <c r="Y14" s="334">
        <f>V14*30</f>
        <v>60</v>
      </c>
    </row>
    <row r="15" spans="1:26" ht="30.75" customHeight="1" x14ac:dyDescent="0.35">
      <c r="A15" s="371"/>
      <c r="B15" s="234" t="str">
        <f>Modulangebot!F14</f>
        <v>WP2_03.1</v>
      </c>
      <c r="C15" s="235" t="str">
        <f>Modulangebot!I14</f>
        <v>Heilpädagogik im Bereich geistige Entwicklung I</v>
      </c>
      <c r="D15" s="334">
        <f>Modulangebot!AN14</f>
        <v>1</v>
      </c>
      <c r="E15" s="334">
        <v>30</v>
      </c>
      <c r="F15" s="334"/>
      <c r="G15" s="334">
        <f>D15*30</f>
        <v>30</v>
      </c>
      <c r="H15" s="234" t="str">
        <f>Modulangebot!F25</f>
        <v>WP2_10</v>
      </c>
      <c r="I15" s="235" t="str">
        <f>Modulangebot!I25</f>
        <v>Autismus im Kontext der Schulischen Heilpädagogik</v>
      </c>
      <c r="J15" s="334">
        <f>Modulangebot!AP25</f>
        <v>1</v>
      </c>
      <c r="K15" s="334">
        <v>30</v>
      </c>
      <c r="L15" s="334"/>
      <c r="M15" s="334">
        <f>J15*30</f>
        <v>30</v>
      </c>
      <c r="N15" s="234" t="str">
        <f>Modulangebot!F14</f>
        <v>WP2_03.1</v>
      </c>
      <c r="O15" s="235" t="str">
        <f>Modulangebot!I14</f>
        <v>Heilpädagogik im Bereich geistige Entwicklung I</v>
      </c>
      <c r="P15" s="334">
        <f>Modulangebot!AR14</f>
        <v>1</v>
      </c>
      <c r="Q15" s="334">
        <v>30</v>
      </c>
      <c r="R15" s="334"/>
      <c r="S15" s="334">
        <f>P15*30</f>
        <v>30</v>
      </c>
      <c r="T15" s="234" t="str">
        <f>Modulangebot!F25</f>
        <v>WP2_10</v>
      </c>
      <c r="U15" s="235" t="str">
        <f>Modulangebot!I25</f>
        <v>Autismus im Kontext der Schulischen Heilpädagogik</v>
      </c>
      <c r="V15" s="334">
        <f>Modulangebot!AT25</f>
        <v>1</v>
      </c>
      <c r="W15" s="334">
        <v>30</v>
      </c>
      <c r="X15" s="334"/>
      <c r="Y15" s="334">
        <f>V15*30</f>
        <v>30</v>
      </c>
    </row>
    <row r="16" spans="1:26" ht="30.75" customHeight="1" x14ac:dyDescent="0.35">
      <c r="A16" s="371"/>
      <c r="B16" s="396" t="str">
        <f>Modulangebot!F20</f>
        <v>WP2_06.1</v>
      </c>
      <c r="C16" s="397" t="str">
        <f>Modulangebot!I20</f>
        <v>Heilpädagogik im Bereich körperlich-motorische Entwicklung. Motorische Beeinträchtigungen</v>
      </c>
      <c r="D16" s="398">
        <f>Modulangebot!AN20</f>
        <v>1</v>
      </c>
      <c r="E16" s="398">
        <v>30</v>
      </c>
      <c r="F16" s="398"/>
      <c r="G16" s="398">
        <f>D16*30</f>
        <v>30</v>
      </c>
      <c r="H16" s="234" t="str">
        <f>Modulangebot!F32</f>
        <v>W3_07</v>
      </c>
      <c r="I16" s="235" t="str">
        <f>Modulangebot!I32</f>
        <v>Deutsch als Zweitsprache und Mehrsprachigkeit</v>
      </c>
      <c r="J16" s="334">
        <f>Modulangebot!AP32</f>
        <v>1</v>
      </c>
      <c r="K16" s="334">
        <v>44</v>
      </c>
      <c r="L16" s="334"/>
      <c r="M16" s="334">
        <f>J16*44</f>
        <v>44</v>
      </c>
      <c r="N16" s="396" t="str">
        <f>Modulangebot!F16</f>
        <v>WP2_04.1</v>
      </c>
      <c r="O16" s="397" t="str">
        <f>Modulangebot!I16</f>
        <v>Heilpädagogik im Bereich Hören I</v>
      </c>
      <c r="P16" s="398">
        <f>Modulangebot!AR16</f>
        <v>1</v>
      </c>
      <c r="Q16" s="398">
        <v>30</v>
      </c>
      <c r="R16" s="398"/>
      <c r="S16" s="398">
        <f>P16*30</f>
        <v>30</v>
      </c>
      <c r="T16" s="234" t="str">
        <f>Modulangebot!F32</f>
        <v>W3_07</v>
      </c>
      <c r="U16" s="235" t="str">
        <f>Modulangebot!I32</f>
        <v>Deutsch als Zweitsprache und Mehrsprachigkeit</v>
      </c>
      <c r="V16" s="334">
        <f>Modulangebot!AT32</f>
        <v>1</v>
      </c>
      <c r="W16" s="334">
        <v>44</v>
      </c>
      <c r="X16" s="334"/>
      <c r="Y16" s="334">
        <f>V16*44</f>
        <v>44</v>
      </c>
    </row>
    <row r="17" spans="1:26" ht="30.75" customHeight="1" x14ac:dyDescent="0.35">
      <c r="A17" s="371"/>
      <c r="B17" s="234" t="str">
        <f>Modulangebot!F43</f>
        <v>BP5_01</v>
      </c>
      <c r="C17" s="235" t="str">
        <f>Modulangebot!I43</f>
        <v>Berufspraxis I - III</v>
      </c>
      <c r="D17" s="334">
        <f>Modulangebot!AN43</f>
        <v>4</v>
      </c>
      <c r="E17" s="334">
        <v>0</v>
      </c>
      <c r="F17" s="334">
        <f>D17*15</f>
        <v>60</v>
      </c>
      <c r="H17" s="234" t="str">
        <f>Modulangebot!F43</f>
        <v>BP5_01</v>
      </c>
      <c r="I17" s="235" t="str">
        <f>Modulangebot!I43</f>
        <v>Berufspraxis I - III</v>
      </c>
      <c r="J17" s="334">
        <f>Modulangebot!AP43</f>
        <v>4</v>
      </c>
      <c r="K17" s="334">
        <v>0</v>
      </c>
      <c r="L17" s="334">
        <f>J17*15</f>
        <v>60</v>
      </c>
      <c r="N17" s="396" t="str">
        <f>Modulangebot!F18</f>
        <v>WP2_05.1</v>
      </c>
      <c r="O17" s="397" t="str">
        <f>Modulangebot!I18</f>
        <v>Heilpädagogik im Bereich Sehen I</v>
      </c>
      <c r="P17" s="398">
        <f>Modulangebot!AR18</f>
        <v>1</v>
      </c>
      <c r="Q17" s="398">
        <v>30</v>
      </c>
      <c r="R17" s="398"/>
      <c r="S17" s="398">
        <f>P17*30</f>
        <v>30</v>
      </c>
      <c r="T17" s="234" t="str">
        <f>Modulangebot!F43</f>
        <v>BP5_01</v>
      </c>
      <c r="U17" s="235" t="str">
        <f>Modulangebot!I43</f>
        <v>Berufspraxis I - III</v>
      </c>
      <c r="V17" s="334">
        <f>Modulangebot!AT43</f>
        <v>4</v>
      </c>
      <c r="W17" s="334">
        <v>0</v>
      </c>
      <c r="X17" s="334">
        <f>V17*15</f>
        <v>60</v>
      </c>
    </row>
    <row r="18" spans="1:26" ht="30.75" customHeight="1" x14ac:dyDescent="0.35">
      <c r="A18" s="371"/>
      <c r="B18" s="234" t="str">
        <f>Modulangebot!F44</f>
        <v>BP5_02</v>
      </c>
      <c r="C18" s="235" t="str">
        <f>Modulangebot!I44</f>
        <v>Portfolio</v>
      </c>
      <c r="D18" s="336">
        <f>Modulangebot!AN44</f>
        <v>1.3333333333333333</v>
      </c>
      <c r="E18" s="335">
        <v>15</v>
      </c>
      <c r="F18" s="335">
        <f>D18*15*3</f>
        <v>60</v>
      </c>
      <c r="G18" s="337"/>
      <c r="H18" s="234" t="str">
        <f>Modulangebot!F44</f>
        <v>BP5_02</v>
      </c>
      <c r="I18" s="235" t="str">
        <f>Modulangebot!I44</f>
        <v>Portfolio</v>
      </c>
      <c r="J18" s="334">
        <f>Modulangebot!AP44</f>
        <v>1.3333333333333333</v>
      </c>
      <c r="K18" s="334">
        <v>15</v>
      </c>
      <c r="L18" s="334">
        <f>J18*15*3</f>
        <v>60</v>
      </c>
      <c r="N18" s="234" t="str">
        <f>Modulangebot!F34</f>
        <v>WP4_04.1</v>
      </c>
      <c r="O18" s="235" t="str">
        <f>Modulangebot!I34</f>
        <v>Beratung und Coaching in heilpädagogischen Berufsfeldern</v>
      </c>
      <c r="P18" s="334">
        <f>Modulangebot!AR34</f>
        <v>1</v>
      </c>
      <c r="Q18" s="334">
        <v>30</v>
      </c>
      <c r="R18" s="334"/>
      <c r="S18" s="334">
        <f>P18*30</f>
        <v>30</v>
      </c>
      <c r="T18" s="234" t="str">
        <f>Modulangebot!F44</f>
        <v>BP5_02</v>
      </c>
      <c r="U18" s="235" t="str">
        <f>Modulangebot!I44</f>
        <v>Portfolio</v>
      </c>
      <c r="V18" s="336">
        <f>Modulangebot!AT44</f>
        <v>1.3333333333333333</v>
      </c>
      <c r="W18" s="335">
        <v>15</v>
      </c>
      <c r="X18" s="335">
        <f>V18*15*3</f>
        <v>60</v>
      </c>
      <c r="Y18" s="337"/>
    </row>
    <row r="19" spans="1:26" ht="30.75" customHeight="1" x14ac:dyDescent="0.35">
      <c r="A19" s="371"/>
      <c r="B19" s="342"/>
      <c r="C19" s="343"/>
      <c r="D19" s="335"/>
      <c r="E19" s="335"/>
      <c r="F19" s="335"/>
      <c r="G19" s="337"/>
      <c r="H19" s="342"/>
      <c r="I19" s="343"/>
      <c r="J19" s="334"/>
      <c r="K19" s="334"/>
      <c r="L19" s="334"/>
      <c r="N19" s="393" t="str">
        <f>Modulangebot!F39</f>
        <v>P4_07</v>
      </c>
      <c r="O19" s="394" t="str">
        <f>Modulangebot!I39</f>
        <v>Entwicklungsorientierte Intervention in der Heilpädagogischen Früherziehung</v>
      </c>
      <c r="P19" s="395">
        <f>Modulangebot!AR39</f>
        <v>1</v>
      </c>
      <c r="Q19" s="395">
        <v>44</v>
      </c>
      <c r="R19" s="395"/>
      <c r="S19" s="395">
        <f>P19*44</f>
        <v>44</v>
      </c>
      <c r="T19" s="406"/>
      <c r="U19" s="407"/>
      <c r="V19" s="335"/>
      <c r="W19" s="335"/>
      <c r="X19" s="335"/>
      <c r="Y19" s="337"/>
    </row>
    <row r="20" spans="1:26" ht="30.75" customHeight="1" x14ac:dyDescent="0.35">
      <c r="A20" s="371"/>
      <c r="B20" s="340"/>
      <c r="C20" s="325"/>
      <c r="D20" s="335"/>
      <c r="E20" s="335"/>
      <c r="F20" s="335"/>
      <c r="G20" s="337"/>
      <c r="I20" s="325"/>
      <c r="J20" s="334"/>
      <c r="K20" s="334"/>
      <c r="L20" s="334"/>
      <c r="N20" s="234" t="str">
        <f>Modulangebot!F43</f>
        <v>BP5_01</v>
      </c>
      <c r="O20" s="235" t="str">
        <f>Modulangebot!I43</f>
        <v>Berufspraxis I - III</v>
      </c>
      <c r="P20" s="334">
        <f>Modulangebot!AR43</f>
        <v>4</v>
      </c>
      <c r="Q20" s="334">
        <v>0</v>
      </c>
      <c r="R20" s="334">
        <f>P20*15</f>
        <v>60</v>
      </c>
      <c r="U20" s="325"/>
      <c r="V20" s="335"/>
      <c r="W20" s="335"/>
      <c r="X20" s="335"/>
      <c r="Y20" s="337"/>
    </row>
    <row r="21" spans="1:26" ht="30.75" customHeight="1" x14ac:dyDescent="0.35">
      <c r="A21" s="371"/>
      <c r="B21" s="201"/>
      <c r="C21" s="202"/>
      <c r="D21" s="338"/>
      <c r="E21" s="338"/>
      <c r="F21" s="338"/>
      <c r="G21" s="359"/>
      <c r="H21" s="201"/>
      <c r="I21" s="202"/>
      <c r="J21" s="334"/>
      <c r="K21" s="334"/>
      <c r="L21" s="334"/>
      <c r="N21" s="234" t="str">
        <f>Modulangebot!F44</f>
        <v>BP5_02</v>
      </c>
      <c r="O21" s="235" t="str">
        <f>Modulangebot!I44</f>
        <v>Portfolio</v>
      </c>
      <c r="P21" s="334">
        <f>Modulangebot!AR44</f>
        <v>1.3333333333333333</v>
      </c>
      <c r="Q21" s="334">
        <v>15</v>
      </c>
      <c r="R21" s="334">
        <f>P21*15*3</f>
        <v>60</v>
      </c>
      <c r="T21" s="201"/>
      <c r="U21" s="202"/>
      <c r="V21" s="338"/>
      <c r="W21" s="338"/>
      <c r="X21" s="338"/>
      <c r="Y21" s="359"/>
    </row>
    <row r="22" spans="1:26" s="328" customFormat="1" x14ac:dyDescent="0.35">
      <c r="A22" s="327"/>
      <c r="B22" s="236"/>
      <c r="C22" s="237"/>
      <c r="G22" s="339">
        <f>SUM(G13:G18)</f>
        <v>204</v>
      </c>
      <c r="H22" s="236"/>
      <c r="I22" s="237"/>
      <c r="M22" s="339">
        <f>SUM(M13:M18)</f>
        <v>210</v>
      </c>
      <c r="N22" s="236"/>
      <c r="O22" s="237"/>
      <c r="S22" s="339">
        <f>SUM(S14:S21)</f>
        <v>194</v>
      </c>
      <c r="T22" s="182"/>
      <c r="U22" s="183"/>
      <c r="V22" s="332"/>
      <c r="W22" s="233"/>
      <c r="X22" s="332"/>
      <c r="Y22" s="334">
        <f>SUM(Y13:Y18)</f>
        <v>210</v>
      </c>
      <c r="Z22" s="236"/>
    </row>
    <row r="23" spans="1:26" s="233" customFormat="1" ht="15.5" x14ac:dyDescent="0.35">
      <c r="A23" s="367" t="s">
        <v>152</v>
      </c>
      <c r="B23" s="353" t="s">
        <v>153</v>
      </c>
      <c r="C23" s="354"/>
      <c r="D23" s="355"/>
      <c r="E23" s="355"/>
      <c r="F23" s="355"/>
      <c r="G23" s="355"/>
      <c r="H23" s="361"/>
      <c r="I23" s="362"/>
      <c r="J23" s="363"/>
      <c r="K23" s="363"/>
      <c r="L23" s="363"/>
      <c r="M23" s="364"/>
      <c r="N23" s="356"/>
      <c r="O23" s="354"/>
      <c r="P23" s="355"/>
      <c r="Q23" s="365"/>
      <c r="R23" s="355"/>
      <c r="S23" s="355"/>
      <c r="T23" s="361"/>
      <c r="U23" s="362"/>
      <c r="V23" s="365"/>
      <c r="W23" s="365"/>
      <c r="X23" s="365"/>
      <c r="Y23" s="366"/>
      <c r="Z23" s="201"/>
    </row>
    <row r="24" spans="1:26" ht="30.75" customHeight="1" x14ac:dyDescent="0.35">
      <c r="A24" s="372" t="s">
        <v>150</v>
      </c>
      <c r="B24" s="234" t="str">
        <f>Modulangebot!F4</f>
        <v>P1_02</v>
      </c>
      <c r="C24" s="235" t="str">
        <f>Modulangebot!I4</f>
        <v>Diagnostik, Förderung und Partizipation bei besonderem Bildungsbedarf</v>
      </c>
      <c r="D24" s="334">
        <f>Modulangebot!AY4</f>
        <v>2</v>
      </c>
      <c r="E24" s="334">
        <v>38</v>
      </c>
      <c r="F24" s="334"/>
      <c r="G24" s="334">
        <f>D24*38</f>
        <v>76</v>
      </c>
      <c r="H24" s="234" t="str">
        <f>Modulangebot!F6</f>
        <v>P4_01</v>
      </c>
      <c r="I24" s="235" t="str">
        <f>Modulangebot!I6</f>
        <v>Schulische Heilpädagogik im Schweizer Bildungssystem</v>
      </c>
      <c r="J24" s="334">
        <f>Modulangebot!BA6</f>
        <v>2</v>
      </c>
      <c r="K24" s="334">
        <v>38</v>
      </c>
      <c r="L24" s="334"/>
      <c r="M24" s="334">
        <f t="shared" ref="M24" si="7">J24*38</f>
        <v>76</v>
      </c>
      <c r="N24" s="234" t="str">
        <f>Modulangebot!F4</f>
        <v>P1_02</v>
      </c>
      <c r="O24" s="235" t="str">
        <f>Modulangebot!I4</f>
        <v>Diagnostik, Förderung und Partizipation bei besonderem Bildungsbedarf</v>
      </c>
      <c r="P24" s="334">
        <f>Modulangebot!BC4</f>
        <v>2</v>
      </c>
      <c r="Q24" s="334">
        <v>38</v>
      </c>
      <c r="R24" s="335"/>
      <c r="S24" s="334">
        <f>P24*38</f>
        <v>76</v>
      </c>
      <c r="T24" s="234" t="str">
        <f>Modulangebot!F6</f>
        <v>P4_01</v>
      </c>
      <c r="U24" s="235" t="str">
        <f>Modulangebot!I6</f>
        <v>Schulische Heilpädagogik im Schweizer Bildungssystem</v>
      </c>
      <c r="V24" s="334">
        <f>Modulangebot!BE6</f>
        <v>2</v>
      </c>
      <c r="W24" s="334">
        <v>38</v>
      </c>
      <c r="X24" s="334"/>
      <c r="Y24" s="334">
        <f t="shared" ref="Y24" si="8">V24*38</f>
        <v>76</v>
      </c>
    </row>
    <row r="25" spans="1:26" ht="30.75" customHeight="1" x14ac:dyDescent="0.35">
      <c r="A25" s="373"/>
      <c r="B25" s="234" t="str">
        <f>Modulangebot!F11</f>
        <v>WP2_01.2</v>
      </c>
      <c r="C25" s="235" t="str">
        <f>Modulangebot!I11</f>
        <v>Heilpädagogik im Bereich Lernen. Inklusionssensible Lehr- und Lernsituationen</v>
      </c>
      <c r="D25" s="334">
        <f>Modulangebot!AY11</f>
        <v>2</v>
      </c>
      <c r="E25" s="334">
        <v>30</v>
      </c>
      <c r="F25" s="334"/>
      <c r="G25" s="334">
        <f>D25*30</f>
        <v>60</v>
      </c>
      <c r="H25" s="234" t="str">
        <f>Modulangebot!F13</f>
        <v>WP2_02.2</v>
      </c>
      <c r="I25" s="235" t="str">
        <f>Modulangebot!I13</f>
        <v>Heilpädagogik im Bereich sozial-emotionale Entwicklung und Verhalten II</v>
      </c>
      <c r="J25" s="334">
        <f>Modulangebot!BA13</f>
        <v>1</v>
      </c>
      <c r="K25" s="334">
        <v>30</v>
      </c>
      <c r="L25" s="334"/>
      <c r="M25" s="334">
        <f>J25*30</f>
        <v>30</v>
      </c>
      <c r="N25" s="234" t="str">
        <f>Modulangebot!F11</f>
        <v>WP2_01.2</v>
      </c>
      <c r="O25" s="235" t="str">
        <f>Modulangebot!I11</f>
        <v>Heilpädagogik im Bereich Lernen. Inklusionssensible Lehr- und Lernsituationen</v>
      </c>
      <c r="P25" s="334">
        <f>Modulangebot!BC11</f>
        <v>2</v>
      </c>
      <c r="Q25" s="334">
        <v>30</v>
      </c>
      <c r="R25" s="335"/>
      <c r="S25" s="334">
        <f>P25*30</f>
        <v>60</v>
      </c>
      <c r="T25" s="234" t="str">
        <f>Modulangebot!F13</f>
        <v>WP2_02.2</v>
      </c>
      <c r="U25" s="235" t="str">
        <f>Modulangebot!I13</f>
        <v>Heilpädagogik im Bereich sozial-emotionale Entwicklung und Verhalten II</v>
      </c>
      <c r="V25" s="334">
        <f>Modulangebot!BE13</f>
        <v>1</v>
      </c>
      <c r="W25" s="334">
        <v>30</v>
      </c>
      <c r="X25" s="334"/>
      <c r="Y25" s="334">
        <f>V25*30</f>
        <v>30</v>
      </c>
    </row>
    <row r="26" spans="1:26" ht="30.75" customHeight="1" x14ac:dyDescent="0.35">
      <c r="A26" s="373"/>
      <c r="B26" s="234" t="str">
        <f>Modulangebot!F28</f>
        <v>WP3_03</v>
      </c>
      <c r="C26" s="235" t="str">
        <f>Modulangebot!I28</f>
        <v xml:space="preserve">Sprache bei besonderem Bildungsbedarf </v>
      </c>
      <c r="D26" s="334">
        <f>Modulangebot!AY28</f>
        <v>1</v>
      </c>
      <c r="E26" s="334">
        <v>30</v>
      </c>
      <c r="F26" s="334"/>
      <c r="G26" s="334">
        <f>D26*30</f>
        <v>30</v>
      </c>
      <c r="H26" s="234" t="str">
        <f>Modulangebot!F24</f>
        <v>WP2_09</v>
      </c>
      <c r="I26" s="235" t="str">
        <f>Modulangebot!I24</f>
        <v>Prävention und Förderung bei Beeinträchtigungen der Sprache und Kommunikation</v>
      </c>
      <c r="J26" s="334">
        <f>Modulangebot!BA24</f>
        <v>1</v>
      </c>
      <c r="K26" s="334">
        <v>30</v>
      </c>
      <c r="L26" s="334"/>
      <c r="M26" s="334">
        <f>J26*30</f>
        <v>30</v>
      </c>
      <c r="N26" s="234" t="str">
        <f>Modulangebot!F28</f>
        <v>WP3_03</v>
      </c>
      <c r="O26" s="235" t="str">
        <f>Modulangebot!I28</f>
        <v xml:space="preserve">Sprache bei besonderem Bildungsbedarf </v>
      </c>
      <c r="P26" s="334">
        <f>Modulangebot!BC28</f>
        <v>1</v>
      </c>
      <c r="Q26" s="334">
        <v>30</v>
      </c>
      <c r="R26" s="335"/>
      <c r="S26" s="334">
        <f>P26*30</f>
        <v>30</v>
      </c>
      <c r="T26" s="234" t="str">
        <f>Modulangebot!F24</f>
        <v>WP2_09</v>
      </c>
      <c r="U26" s="235" t="str">
        <f>Modulangebot!I24</f>
        <v>Prävention und Förderung bei Beeinträchtigungen der Sprache und Kommunikation</v>
      </c>
      <c r="V26" s="334">
        <f>Modulangebot!BE24</f>
        <v>1</v>
      </c>
      <c r="W26" s="334">
        <v>30</v>
      </c>
      <c r="X26" s="334"/>
      <c r="Y26" s="334">
        <f>V26*30</f>
        <v>30</v>
      </c>
    </row>
    <row r="27" spans="1:26" ht="30.75" customHeight="1" x14ac:dyDescent="0.35">
      <c r="A27" s="373"/>
      <c r="B27" s="234" t="str">
        <f>Modulangebot!F31</f>
        <v>WP3_06</v>
      </c>
      <c r="C27" s="235" t="str">
        <f>Modulangebot!I31</f>
        <v>Künste in der Schulischen Heilpädagogik</v>
      </c>
      <c r="D27" s="334">
        <f>Modulangebot!AY31</f>
        <v>1</v>
      </c>
      <c r="E27" s="334">
        <v>30</v>
      </c>
      <c r="F27" s="334"/>
      <c r="G27" s="334">
        <f>D27*30</f>
        <v>30</v>
      </c>
      <c r="H27" s="234" t="str">
        <f>Modulangebot!F27</f>
        <v>WP3_02</v>
      </c>
      <c r="I27" s="235" t="str">
        <f>Modulangebot!I27</f>
        <v xml:space="preserve">Mathematik bei besonderem Bildungsbedarf </v>
      </c>
      <c r="J27" s="334">
        <f>Modulangebot!BA27</f>
        <v>1</v>
      </c>
      <c r="K27" s="334">
        <v>30</v>
      </c>
      <c r="L27" s="334"/>
      <c r="M27" s="334">
        <f>J27*30</f>
        <v>30</v>
      </c>
      <c r="N27" s="234" t="str">
        <f>Modulangebot!F30</f>
        <v>WP3_05</v>
      </c>
      <c r="O27" s="235" t="str">
        <f>Modulangebot!I30</f>
        <v>Natur, Mensch, Gesellschaft in der Schulischen Heilpädagogik</v>
      </c>
      <c r="P27" s="334">
        <f>Modulangebot!BC30</f>
        <v>1</v>
      </c>
      <c r="Q27" s="334">
        <v>30</v>
      </c>
      <c r="R27" s="334"/>
      <c r="S27" s="334">
        <f>P27*30</f>
        <v>30</v>
      </c>
      <c r="T27" s="234" t="str">
        <f>Modulangebot!F27</f>
        <v>WP3_02</v>
      </c>
      <c r="U27" s="235" t="str">
        <f>Modulangebot!I27</f>
        <v xml:space="preserve">Mathematik bei besonderem Bildungsbedarf </v>
      </c>
      <c r="V27" s="334">
        <f>Modulangebot!BE27</f>
        <v>1</v>
      </c>
      <c r="W27" s="334">
        <v>30</v>
      </c>
      <c r="X27" s="334"/>
      <c r="Y27" s="334">
        <f>V27*30</f>
        <v>30</v>
      </c>
    </row>
    <row r="28" spans="1:26" ht="30.75" customHeight="1" x14ac:dyDescent="0.35">
      <c r="A28" s="373"/>
      <c r="B28" s="393" t="str">
        <f>Modulangebot!F7</f>
        <v>P1_03</v>
      </c>
      <c r="C28" s="394" t="str">
        <f>Modulangebot!I7</f>
        <v>Heilpädagogik im Vorschulbereich</v>
      </c>
      <c r="D28" s="395">
        <f>Modulangebot!AY7</f>
        <v>1</v>
      </c>
      <c r="E28" s="395">
        <v>30</v>
      </c>
      <c r="F28" s="395"/>
      <c r="G28" s="395">
        <f>D28*30</f>
        <v>30</v>
      </c>
      <c r="H28" s="234" t="str">
        <f>Modulangebot!F33</f>
        <v>WP4_03</v>
      </c>
      <c r="I28" s="235" t="str">
        <f>Modulangebot!I33</f>
        <v>Berufliche Integration. Heilpädagogische Begleitung des Übergangs Schule-Beruf</v>
      </c>
      <c r="J28" s="334">
        <f>Modulangebot!BA33</f>
        <v>1</v>
      </c>
      <c r="K28" s="334">
        <v>30</v>
      </c>
      <c r="L28" s="334"/>
      <c r="M28" s="334">
        <f>J28*30</f>
        <v>30</v>
      </c>
      <c r="N28" s="234" t="str">
        <f>Modulangebot!F37</f>
        <v>WP4_05.2</v>
      </c>
      <c r="O28" s="235" t="str">
        <f>Modulangebot!I37</f>
        <v>Schul- und Organisationsentwicklung in heilpädagogischen Berufsfeldern II</v>
      </c>
      <c r="P28" s="334">
        <f>Modulangebot!BC37</f>
        <v>1</v>
      </c>
      <c r="Q28" s="334">
        <v>30</v>
      </c>
      <c r="R28" s="334"/>
      <c r="S28" s="334">
        <f>P28*30</f>
        <v>30</v>
      </c>
      <c r="T28" s="234" t="str">
        <f>Modulangebot!F43</f>
        <v>BP5_01</v>
      </c>
      <c r="U28" s="235" t="str">
        <f>Modulangebot!I43</f>
        <v>Berufspraxis I - III</v>
      </c>
      <c r="V28" s="334">
        <f>Modulangebot!BE43</f>
        <v>4</v>
      </c>
      <c r="W28" s="334">
        <v>0</v>
      </c>
      <c r="X28" s="334">
        <f>V28*15</f>
        <v>60</v>
      </c>
    </row>
    <row r="29" spans="1:26" ht="30.75" customHeight="1" x14ac:dyDescent="0.35">
      <c r="A29" s="373"/>
      <c r="B29" s="234" t="str">
        <f>Modulangebot!F43</f>
        <v>BP5_01</v>
      </c>
      <c r="C29" s="235" t="str">
        <f>Modulangebot!I43</f>
        <v>Berufspraxis I - III</v>
      </c>
      <c r="D29" s="334">
        <f>Modulangebot!AY43</f>
        <v>4</v>
      </c>
      <c r="E29" s="334">
        <v>0</v>
      </c>
      <c r="F29" s="334">
        <f>D29*15</f>
        <v>60</v>
      </c>
      <c r="H29" s="234" t="str">
        <f>Modulangebot!F43</f>
        <v>BP5_01</v>
      </c>
      <c r="I29" s="235" t="str">
        <f>Modulangebot!I43</f>
        <v>Berufspraxis I - III</v>
      </c>
      <c r="J29" s="334">
        <f>Modulangebot!BA43</f>
        <v>4</v>
      </c>
      <c r="K29" s="334">
        <v>0</v>
      </c>
      <c r="L29" s="334">
        <f>J29*15</f>
        <v>60</v>
      </c>
      <c r="N29" s="393" t="str">
        <f>Modulangebot!F40</f>
        <v>P4_09</v>
      </c>
      <c r="O29" s="394" t="str">
        <f>Modulangebot!I40</f>
        <v>Interdisziplinarität und Kooperation im Kontext der Heilpädagogischen Früherziehung</v>
      </c>
      <c r="P29" s="395">
        <f>Modulangebot!BC40</f>
        <v>1</v>
      </c>
      <c r="Q29" s="395">
        <v>30</v>
      </c>
      <c r="R29" s="395"/>
      <c r="S29" s="395">
        <f>P29*30</f>
        <v>30</v>
      </c>
      <c r="T29" s="234" t="str">
        <f>Modulangebot!F44</f>
        <v>BP5_02</v>
      </c>
      <c r="U29" s="235" t="str">
        <f>Modulangebot!I44</f>
        <v>Portfolio</v>
      </c>
      <c r="V29" s="334">
        <f>Modulangebot!BE44</f>
        <v>1.3333333333333333</v>
      </c>
      <c r="W29" s="334">
        <v>15</v>
      </c>
      <c r="X29" s="334">
        <f>V29*15*3</f>
        <v>60</v>
      </c>
    </row>
    <row r="30" spans="1:26" ht="30.75" customHeight="1" x14ac:dyDescent="0.35">
      <c r="A30" s="373"/>
      <c r="B30" s="234" t="str">
        <f>Modulangebot!F44</f>
        <v>BP5_02</v>
      </c>
      <c r="C30" s="235" t="str">
        <f>Modulangebot!I44</f>
        <v>Portfolio</v>
      </c>
      <c r="D30" s="334">
        <f>Modulangebot!AY44</f>
        <v>1.3333333333333333</v>
      </c>
      <c r="E30" s="334">
        <v>15</v>
      </c>
      <c r="F30" s="334">
        <f>D30*15*3</f>
        <v>60</v>
      </c>
      <c r="H30" s="234" t="str">
        <f>Modulangebot!F44</f>
        <v>BP5_02</v>
      </c>
      <c r="I30" s="235" t="str">
        <f>Modulangebot!I44</f>
        <v>Portfolio</v>
      </c>
      <c r="J30" s="336">
        <f>Modulangebot!BA44</f>
        <v>1.3333333333333333</v>
      </c>
      <c r="K30" s="335">
        <v>15</v>
      </c>
      <c r="L30" s="335">
        <f>J30*15*3</f>
        <v>60</v>
      </c>
      <c r="M30" s="337"/>
      <c r="N30" s="234" t="str">
        <f>Modulangebot!F43</f>
        <v>BP5_01</v>
      </c>
      <c r="O30" s="235" t="str">
        <f>Modulangebot!I43</f>
        <v>Berufspraxis I - III</v>
      </c>
      <c r="P30" s="334">
        <f>Modulangebot!BC43</f>
        <v>4</v>
      </c>
      <c r="Q30" s="334">
        <v>0</v>
      </c>
      <c r="R30" s="334">
        <f>P30*15</f>
        <v>60</v>
      </c>
      <c r="T30" s="406" t="s">
        <v>154</v>
      </c>
      <c r="U30" s="407" t="s">
        <v>13</v>
      </c>
      <c r="W30" s="334"/>
    </row>
    <row r="31" spans="1:26" s="233" customFormat="1" ht="30.75" customHeight="1" x14ac:dyDescent="0.35">
      <c r="A31" s="374"/>
      <c r="B31" s="234" t="str">
        <f>Modulangebot!F46</f>
        <v>M5_03</v>
      </c>
      <c r="C31" s="235" t="str">
        <f>Modulangebot!I46</f>
        <v>Masterarbeit</v>
      </c>
      <c r="D31" s="336">
        <f>Modulangebot!AY46</f>
        <v>0.5</v>
      </c>
      <c r="E31" s="335">
        <v>160</v>
      </c>
      <c r="F31" s="335">
        <f>D31*150</f>
        <v>75</v>
      </c>
      <c r="G31" s="337"/>
      <c r="H31" s="342"/>
      <c r="I31" s="343"/>
      <c r="J31" s="335"/>
      <c r="K31" s="335"/>
      <c r="L31" s="335"/>
      <c r="M31" s="337"/>
      <c r="N31" s="234" t="str">
        <f>Modulangebot!F44</f>
        <v>BP5_02</v>
      </c>
      <c r="O31" s="235" t="str">
        <f>Modulangebot!I44</f>
        <v>Portfolio</v>
      </c>
      <c r="P31" s="334">
        <f>Modulangebot!BC44</f>
        <v>1.3333333333333333</v>
      </c>
      <c r="Q31" s="334">
        <v>15</v>
      </c>
      <c r="R31" s="334">
        <f>P31*15*3</f>
        <v>60</v>
      </c>
      <c r="S31" s="332"/>
      <c r="T31" s="182"/>
      <c r="U31" s="325"/>
      <c r="V31" s="340"/>
      <c r="W31" s="335"/>
      <c r="X31" s="340"/>
      <c r="Y31" s="337"/>
      <c r="Z31" s="201"/>
    </row>
    <row r="32" spans="1:26" s="233" customFormat="1" ht="30.75" customHeight="1" x14ac:dyDescent="0.35">
      <c r="A32" s="374"/>
      <c r="B32" s="236"/>
      <c r="C32" s="237"/>
      <c r="D32" s="338"/>
      <c r="E32" s="338"/>
      <c r="F32" s="338"/>
      <c r="H32" s="201"/>
      <c r="I32" s="202"/>
      <c r="J32" s="338"/>
      <c r="K32" s="338"/>
      <c r="L32" s="338"/>
      <c r="N32" s="234" t="str">
        <f>Modulangebot!F46</f>
        <v>M5_03</v>
      </c>
      <c r="O32" s="235" t="str">
        <f>Modulangebot!I46</f>
        <v>Masterarbeit</v>
      </c>
      <c r="P32" s="334">
        <f>Modulangebot!BC46</f>
        <v>0.5</v>
      </c>
      <c r="Q32" s="338">
        <v>160</v>
      </c>
      <c r="R32" s="334">
        <f>P32*150</f>
        <v>75</v>
      </c>
      <c r="S32" s="332"/>
      <c r="T32" s="201"/>
      <c r="U32" s="202"/>
      <c r="W32" s="338"/>
      <c r="Z32" s="201"/>
    </row>
    <row r="33" spans="1:26" s="328" customFormat="1" x14ac:dyDescent="0.35">
      <c r="A33" s="327"/>
      <c r="B33" s="236"/>
      <c r="C33" s="237"/>
      <c r="G33" s="339">
        <f>SUM(G24:G31)</f>
        <v>226</v>
      </c>
      <c r="H33" s="236"/>
      <c r="I33" s="237"/>
      <c r="M33" s="339">
        <f>SUM(M24:M30)</f>
        <v>196</v>
      </c>
      <c r="N33" s="236"/>
      <c r="O33" s="237"/>
      <c r="S33" s="339">
        <f>SUM(S24:S32)</f>
        <v>256</v>
      </c>
      <c r="T33" s="236"/>
      <c r="U33" s="237"/>
      <c r="Y33" s="339">
        <f>SUM(Y24:Y31)</f>
        <v>166</v>
      </c>
      <c r="Z33" s="236"/>
    </row>
    <row r="34" spans="1:26" ht="30.75" customHeight="1" x14ac:dyDescent="0.35">
      <c r="A34" s="370" t="s">
        <v>151</v>
      </c>
      <c r="B34" s="396" t="str">
        <f>Modulangebot!F3</f>
        <v>P1_01</v>
      </c>
      <c r="C34" s="397" t="str">
        <f>Modulangebot!I3</f>
        <v>Grundfragen der Heilpädagogik</v>
      </c>
      <c r="D34" s="398">
        <f>Modulangebot!AZ3</f>
        <v>2</v>
      </c>
      <c r="E34" s="398">
        <v>38</v>
      </c>
      <c r="F34" s="398"/>
      <c r="G34" s="398">
        <f t="shared" ref="G34" si="9">D34*38</f>
        <v>76</v>
      </c>
      <c r="H34" s="234" t="str">
        <f>Modulangebot!F5</f>
        <v>P3_01</v>
      </c>
      <c r="I34" s="235" t="str">
        <f>Modulangebot!I5</f>
        <v>Inklusive Didaktik unter heilpädagogischer Perspektive. Lernen und Partizipation in Sprache und Mathematik</v>
      </c>
      <c r="J34" s="334">
        <f>Modulangebot!BB5</f>
        <v>2</v>
      </c>
      <c r="K34" s="334">
        <v>38</v>
      </c>
      <c r="L34" s="334"/>
      <c r="M34" s="334">
        <f t="shared" ref="M34" si="10">J34*38</f>
        <v>76</v>
      </c>
      <c r="N34" s="396" t="str">
        <f>Modulangebot!F3</f>
        <v>P1_01</v>
      </c>
      <c r="O34" s="397" t="str">
        <f>Modulangebot!I3</f>
        <v>Grundfragen der Heilpädagogik</v>
      </c>
      <c r="P34" s="398">
        <f>Modulangebot!BD3</f>
        <v>2</v>
      </c>
      <c r="Q34" s="398">
        <v>38</v>
      </c>
      <c r="R34" s="399"/>
      <c r="S34" s="398">
        <f t="shared" ref="S34" si="11">P34*38</f>
        <v>76</v>
      </c>
      <c r="T34" s="234" t="str">
        <f>Modulangebot!F5</f>
        <v>P3_01</v>
      </c>
      <c r="U34" s="235" t="str">
        <f>Modulangebot!I5</f>
        <v>Inklusive Didaktik unter heilpädagogischer Perspektive. Lernen und Partizipation in Sprache und Mathematik</v>
      </c>
      <c r="V34" s="334">
        <f>Modulangebot!BF5</f>
        <v>2</v>
      </c>
      <c r="W34" s="334">
        <v>38</v>
      </c>
      <c r="X34" s="334"/>
      <c r="Y34" s="334">
        <f t="shared" ref="Y34" si="12">V34*38</f>
        <v>76</v>
      </c>
    </row>
    <row r="35" spans="1:26" ht="30.75" customHeight="1" x14ac:dyDescent="0.35">
      <c r="A35" s="371"/>
      <c r="B35" s="234" t="str">
        <f>Modulangebot!F11</f>
        <v>WP2_01.2</v>
      </c>
      <c r="C35" s="235" t="str">
        <f>Modulangebot!I11</f>
        <v>Heilpädagogik im Bereich Lernen. Inklusionssensible Lehr- und Lernsituationen</v>
      </c>
      <c r="D35" s="334">
        <f>Modulangebot!AZ11</f>
        <v>1</v>
      </c>
      <c r="E35" s="334">
        <v>30</v>
      </c>
      <c r="F35" s="334"/>
      <c r="G35" s="334">
        <f>D35*30</f>
        <v>30</v>
      </c>
      <c r="H35" s="234" t="str">
        <f>Modulangebot!F13</f>
        <v>WP2_02.2</v>
      </c>
      <c r="I35" s="235" t="str">
        <f>Modulangebot!I13</f>
        <v>Heilpädagogik im Bereich sozial-emotionale Entwicklung und Verhalten II</v>
      </c>
      <c r="J35" s="334">
        <f>Modulangebot!BB13</f>
        <v>2</v>
      </c>
      <c r="K35" s="334">
        <v>30</v>
      </c>
      <c r="L35" s="334"/>
      <c r="M35" s="334">
        <f>J35*30</f>
        <v>60</v>
      </c>
      <c r="N35" s="234" t="str">
        <f>Modulangebot!F11</f>
        <v>WP2_01.2</v>
      </c>
      <c r="O35" s="235" t="str">
        <f>Modulangebot!I11</f>
        <v>Heilpädagogik im Bereich Lernen. Inklusionssensible Lehr- und Lernsituationen</v>
      </c>
      <c r="P35" s="334">
        <f>Modulangebot!BD11</f>
        <v>1</v>
      </c>
      <c r="Q35" s="334">
        <v>30</v>
      </c>
      <c r="R35" s="335"/>
      <c r="S35" s="334">
        <f t="shared" ref="S35:S40" si="13">P35*30</f>
        <v>30</v>
      </c>
      <c r="T35" s="234" t="str">
        <f>Modulangebot!F13</f>
        <v>WP2_02.2</v>
      </c>
      <c r="U35" s="235" t="str">
        <f>Modulangebot!I13</f>
        <v>Heilpädagogik im Bereich sozial-emotionale Entwicklung und Verhalten II</v>
      </c>
      <c r="V35" s="334">
        <f>Modulangebot!BF13</f>
        <v>2</v>
      </c>
      <c r="W35" s="334">
        <v>30</v>
      </c>
      <c r="X35" s="334"/>
      <c r="Y35" s="334">
        <f>V35*30</f>
        <v>60</v>
      </c>
    </row>
    <row r="36" spans="1:26" ht="30.75" customHeight="1" x14ac:dyDescent="0.35">
      <c r="A36" s="371"/>
      <c r="B36" s="234" t="str">
        <f>Modulangebot!F15</f>
        <v>WP2_03.2</v>
      </c>
      <c r="C36" s="235" t="str">
        <f>Modulangebot!I15</f>
        <v>Heilpädagogik im Bereich geistige Entwicklung II</v>
      </c>
      <c r="D36" s="334">
        <f>Modulangebot!AZ15</f>
        <v>1</v>
      </c>
      <c r="E36" s="334">
        <v>30</v>
      </c>
      <c r="F36" s="334"/>
      <c r="G36" s="334">
        <f>D36*30</f>
        <v>30</v>
      </c>
      <c r="H36" s="234" t="str">
        <f>Modulangebot!F25</f>
        <v>WP2_10</v>
      </c>
      <c r="I36" s="235" t="str">
        <f>Modulangebot!I25</f>
        <v>Autismus im Kontext der Schulischen Heilpädagogik</v>
      </c>
      <c r="J36" s="334">
        <f>Modulangebot!BB25</f>
        <v>1</v>
      </c>
      <c r="K36" s="334">
        <v>30</v>
      </c>
      <c r="L36" s="334"/>
      <c r="M36" s="334">
        <f>J36*30</f>
        <v>30</v>
      </c>
      <c r="N36" s="234" t="str">
        <f>Modulangebot!F15</f>
        <v>WP2_03.2</v>
      </c>
      <c r="O36" s="235" t="str">
        <f>Modulangebot!I15</f>
        <v>Heilpädagogik im Bereich geistige Entwicklung II</v>
      </c>
      <c r="P36" s="334">
        <f>Modulangebot!BD15</f>
        <v>1</v>
      </c>
      <c r="Q36" s="334">
        <v>30</v>
      </c>
      <c r="R36" s="334"/>
      <c r="S36" s="334">
        <f t="shared" si="13"/>
        <v>30</v>
      </c>
      <c r="T36" s="234" t="str">
        <f>Modulangebot!F25</f>
        <v>WP2_10</v>
      </c>
      <c r="U36" s="235" t="str">
        <f>Modulangebot!I25</f>
        <v>Autismus im Kontext der Schulischen Heilpädagogik</v>
      </c>
      <c r="V36" s="334">
        <f>Modulangebot!BF25</f>
        <v>1</v>
      </c>
      <c r="W36" s="334">
        <v>30</v>
      </c>
      <c r="X36" s="334"/>
      <c r="Y36" s="334">
        <f>V36*30</f>
        <v>30</v>
      </c>
    </row>
    <row r="37" spans="1:26" ht="30.75" customHeight="1" x14ac:dyDescent="0.35">
      <c r="A37" s="371"/>
      <c r="B37" s="396" t="str">
        <f>Modulangebot!F21</f>
        <v>WP2_06.2</v>
      </c>
      <c r="C37" s="397" t="str">
        <f>Modulangebot!I21</f>
        <v>Heilpädagogik im Bereich körperlich-motorische Entwicklung. Chronische Erkrankungen</v>
      </c>
      <c r="D37" s="398">
        <f>Modulangebot!AZ21</f>
        <v>1</v>
      </c>
      <c r="E37" s="398">
        <v>30</v>
      </c>
      <c r="F37" s="398"/>
      <c r="G37" s="398">
        <f>D37*30</f>
        <v>30</v>
      </c>
      <c r="H37" s="234" t="str">
        <f>Modulangebot!F29</f>
        <v>WP3_04</v>
      </c>
      <c r="I37" s="235" t="str">
        <f>Modulangebot!I29</f>
        <v>Medien und Informatik in der Schulischen Heilpädagogik</v>
      </c>
      <c r="J37" s="334">
        <f>Modulangebot!BB29</f>
        <v>1</v>
      </c>
      <c r="K37" s="334">
        <v>30</v>
      </c>
      <c r="L37" s="334"/>
      <c r="M37" s="334">
        <f>J37*30</f>
        <v>30</v>
      </c>
      <c r="N37" s="396" t="str">
        <f>Modulangebot!F17</f>
        <v>WP2_04.2</v>
      </c>
      <c r="O37" s="397" t="str">
        <f>Modulangebot!I17</f>
        <v>Heilpädagogik im Bereich Hören II</v>
      </c>
      <c r="P37" s="398">
        <f>Modulangebot!BD17</f>
        <v>1</v>
      </c>
      <c r="Q37" s="398">
        <v>30</v>
      </c>
      <c r="R37" s="399"/>
      <c r="S37" s="398">
        <f t="shared" si="13"/>
        <v>30</v>
      </c>
      <c r="T37" s="234" t="str">
        <f>Modulangebot!F29</f>
        <v>WP3_04</v>
      </c>
      <c r="U37" s="235" t="str">
        <f>Modulangebot!I29</f>
        <v>Medien und Informatik in der Schulischen Heilpädagogik</v>
      </c>
      <c r="V37" s="334">
        <f>Modulangebot!BF29</f>
        <v>1</v>
      </c>
      <c r="W37" s="334">
        <v>30</v>
      </c>
      <c r="X37" s="334"/>
      <c r="Y37" s="334">
        <f>V37*30</f>
        <v>30</v>
      </c>
    </row>
    <row r="38" spans="1:26" ht="30.75" customHeight="1" x14ac:dyDescent="0.35">
      <c r="A38" s="371"/>
      <c r="B38" s="393" t="str">
        <f>Modulangebot!F38</f>
        <v>P4_06</v>
      </c>
      <c r="C38" s="394" t="str">
        <f>Modulangebot!I38</f>
        <v>Diagnostik und Früherfassung in der Heilpädagogischen Früherziehung</v>
      </c>
      <c r="D38" s="395">
        <f>Modulangebot!AZ38</f>
        <v>1</v>
      </c>
      <c r="E38" s="395">
        <v>30</v>
      </c>
      <c r="F38" s="395"/>
      <c r="G38" s="395">
        <f>D38*30</f>
        <v>30</v>
      </c>
      <c r="H38" s="234" t="str">
        <f>Modulangebot!F43</f>
        <v>BP5_01</v>
      </c>
      <c r="I38" s="235" t="str">
        <f>Modulangebot!I43</f>
        <v>Berufspraxis I - III</v>
      </c>
      <c r="J38" s="334">
        <f>Modulangebot!BB43</f>
        <v>4</v>
      </c>
      <c r="K38" s="334">
        <v>0</v>
      </c>
      <c r="L38" s="334">
        <f>J38*15</f>
        <v>60</v>
      </c>
      <c r="N38" s="234" t="str">
        <f>Modulangebot!F19</f>
        <v>WP2_05.2</v>
      </c>
      <c r="O38" s="235" t="str">
        <f>Modulangebot!I19</f>
        <v>Heilpädagogik im Bereich Sehen II</v>
      </c>
      <c r="P38" s="334">
        <f>Modulangebot!BD19</f>
        <v>1</v>
      </c>
      <c r="Q38" s="334">
        <v>30</v>
      </c>
      <c r="R38" s="334"/>
      <c r="S38" s="334">
        <f t="shared" si="13"/>
        <v>30</v>
      </c>
      <c r="T38" s="234" t="str">
        <f>Modulangebot!F43</f>
        <v>BP5_01</v>
      </c>
      <c r="U38" s="235" t="str">
        <f>Modulangebot!I43</f>
        <v>Berufspraxis I - III</v>
      </c>
      <c r="V38" s="334">
        <f>Modulangebot!BF43</f>
        <v>4</v>
      </c>
      <c r="W38" s="334">
        <v>0</v>
      </c>
      <c r="X38" s="334">
        <f>V38*15</f>
        <v>60</v>
      </c>
    </row>
    <row r="39" spans="1:26" ht="30.75" customHeight="1" x14ac:dyDescent="0.35">
      <c r="A39" s="371"/>
      <c r="B39" s="234" t="str">
        <f>Modulangebot!F43</f>
        <v>BP5_01</v>
      </c>
      <c r="C39" s="235" t="str">
        <f>Modulangebot!I43</f>
        <v>Berufspraxis I - III</v>
      </c>
      <c r="D39" s="334">
        <f>Modulangebot!AZ43</f>
        <v>4</v>
      </c>
      <c r="E39" s="334"/>
      <c r="F39" s="334">
        <f>D39*15</f>
        <v>60</v>
      </c>
      <c r="H39" s="234" t="str">
        <f>Modulangebot!F44</f>
        <v>BP5_02</v>
      </c>
      <c r="I39" s="235" t="str">
        <f>Modulangebot!I44</f>
        <v>Portfolio</v>
      </c>
      <c r="J39" s="334">
        <f>Modulangebot!BB44</f>
        <v>1.3333333333333333</v>
      </c>
      <c r="K39" s="334">
        <v>15</v>
      </c>
      <c r="L39" s="334">
        <f>J39*15*3</f>
        <v>60</v>
      </c>
      <c r="N39" s="396" t="str">
        <f>Modulangebot!F26</f>
        <v>WP2_11</v>
      </c>
      <c r="O39" s="397" t="str">
        <f>Modulangebot!I26</f>
        <v>Autismus im Kontext der Heilpädagogischen Früherziehung</v>
      </c>
      <c r="P39" s="398">
        <f>Modulangebot!BD26</f>
        <v>1</v>
      </c>
      <c r="Q39" s="398">
        <v>30</v>
      </c>
      <c r="R39" s="398"/>
      <c r="S39" s="398">
        <f t="shared" si="13"/>
        <v>30</v>
      </c>
      <c r="T39" s="234" t="str">
        <f>Modulangebot!F44</f>
        <v>BP5_02</v>
      </c>
      <c r="U39" s="235" t="str">
        <f>Modulangebot!I44</f>
        <v>Portfolio</v>
      </c>
      <c r="V39" s="334">
        <f>Modulangebot!BF44</f>
        <v>1.3333333333333333</v>
      </c>
      <c r="W39" s="334">
        <v>15</v>
      </c>
      <c r="X39" s="334">
        <f>V39*15*3</f>
        <v>60</v>
      </c>
    </row>
    <row r="40" spans="1:26" ht="30.75" customHeight="1" x14ac:dyDescent="0.35">
      <c r="A40" s="371"/>
      <c r="B40" s="234" t="str">
        <f>Modulangebot!F44</f>
        <v>BP5_02</v>
      </c>
      <c r="C40" s="235" t="str">
        <f>Modulangebot!I44</f>
        <v>Portfolio</v>
      </c>
      <c r="D40" s="338">
        <f>Modulangebot!AZ44</f>
        <v>1.3333333333333333</v>
      </c>
      <c r="E40" s="338"/>
      <c r="F40" s="338">
        <f>D40*15*3</f>
        <v>60</v>
      </c>
      <c r="G40" s="233"/>
      <c r="H40" s="342"/>
      <c r="I40" s="343"/>
      <c r="J40" s="335"/>
      <c r="K40" s="335"/>
      <c r="L40" s="335"/>
      <c r="M40" s="340"/>
      <c r="N40" s="234" t="str">
        <f>Modulangebot!F35</f>
        <v>WP4_04.2</v>
      </c>
      <c r="O40" s="235" t="str">
        <f>Modulangebot!I35</f>
        <v xml:space="preserve">Multiprofessionelle Kooperation </v>
      </c>
      <c r="P40" s="334">
        <f>Modulangebot!BD35</f>
        <v>1</v>
      </c>
      <c r="Q40" s="334">
        <v>30</v>
      </c>
      <c r="R40" s="335"/>
      <c r="S40" s="334">
        <f t="shared" si="13"/>
        <v>30</v>
      </c>
      <c r="T40" s="406" t="s">
        <v>154</v>
      </c>
      <c r="U40" s="407" t="s">
        <v>13</v>
      </c>
      <c r="V40" s="335"/>
      <c r="W40" s="335"/>
      <c r="X40" s="335"/>
      <c r="Y40" s="337"/>
    </row>
    <row r="41" spans="1:26" ht="30.75" customHeight="1" x14ac:dyDescent="0.35">
      <c r="A41" s="371"/>
      <c r="B41" s="342"/>
      <c r="C41" s="343"/>
      <c r="D41" s="335"/>
      <c r="E41" s="335"/>
      <c r="F41" s="335"/>
      <c r="G41" s="340"/>
      <c r="I41" s="325"/>
      <c r="J41" s="335"/>
      <c r="K41" s="335"/>
      <c r="L41" s="335"/>
      <c r="M41" s="340"/>
      <c r="N41" s="234" t="str">
        <f>Modulangebot!F43</f>
        <v>BP5_01</v>
      </c>
      <c r="O41" s="235" t="str">
        <f>Modulangebot!I43</f>
        <v>Berufspraxis I - III</v>
      </c>
      <c r="P41" s="334">
        <f>Modulangebot!BD43</f>
        <v>4</v>
      </c>
      <c r="Q41" s="334">
        <v>0</v>
      </c>
      <c r="R41" s="334">
        <f>P41*15</f>
        <v>60</v>
      </c>
      <c r="U41" s="325"/>
      <c r="V41" s="335"/>
      <c r="W41" s="335"/>
      <c r="X41" s="335"/>
      <c r="Y41" s="340"/>
    </row>
    <row r="42" spans="1:26" ht="30.75" customHeight="1" x14ac:dyDescent="0.35">
      <c r="A42" s="371"/>
      <c r="B42" s="201"/>
      <c r="C42" s="202"/>
      <c r="D42" s="338"/>
      <c r="E42" s="338"/>
      <c r="F42" s="338"/>
      <c r="G42" s="233"/>
      <c r="H42" s="201"/>
      <c r="I42" s="202"/>
      <c r="J42" s="334"/>
      <c r="K42" s="334"/>
      <c r="L42" s="334"/>
      <c r="N42" s="234" t="str">
        <f>Modulangebot!F44</f>
        <v>BP5_02</v>
      </c>
      <c r="O42" s="235" t="str">
        <f>Modulangebot!I44</f>
        <v>Portfolio</v>
      </c>
      <c r="P42" s="334">
        <f>Modulangebot!BD44</f>
        <v>1.3333333333333333</v>
      </c>
      <c r="Q42" s="334">
        <v>15</v>
      </c>
      <c r="R42" s="334">
        <f>P42*15*3</f>
        <v>60</v>
      </c>
      <c r="T42" s="201"/>
      <c r="U42" s="202"/>
      <c r="V42" s="334"/>
      <c r="W42" s="334"/>
      <c r="X42" s="334"/>
    </row>
    <row r="43" spans="1:26" s="233" customFormat="1" ht="14.75" customHeight="1" x14ac:dyDescent="0.35">
      <c r="A43" s="232"/>
      <c r="B43" s="236"/>
      <c r="C43" s="237"/>
      <c r="D43" s="328"/>
      <c r="E43" s="328"/>
      <c r="F43" s="328"/>
      <c r="G43" s="339">
        <f>SUM(G34:G40)</f>
        <v>196</v>
      </c>
      <c r="H43" s="236"/>
      <c r="I43" s="237"/>
      <c r="J43" s="328"/>
      <c r="K43" s="328"/>
      <c r="L43" s="328"/>
      <c r="M43" s="339">
        <f>SUM(M34:M39)</f>
        <v>196</v>
      </c>
      <c r="N43" s="236"/>
      <c r="O43" s="237"/>
      <c r="P43" s="328"/>
      <c r="Q43" s="328"/>
      <c r="R43" s="328"/>
      <c r="S43" s="339">
        <f>SUM(S34:S42)</f>
        <v>256</v>
      </c>
      <c r="T43" s="236"/>
      <c r="U43" s="237"/>
      <c r="V43" s="328"/>
      <c r="W43" s="328"/>
      <c r="X43" s="328"/>
      <c r="Y43" s="339">
        <f>SUM(Y34:Y39)</f>
        <v>196</v>
      </c>
      <c r="Z43" s="201"/>
    </row>
    <row r="44" spans="1:26" s="326" customFormat="1" x14ac:dyDescent="0.35">
      <c r="A44" s="341"/>
      <c r="B44" s="342"/>
      <c r="C44" s="343"/>
      <c r="H44" s="342"/>
      <c r="I44" s="343"/>
      <c r="N44" s="342"/>
      <c r="O44" s="343"/>
      <c r="T44" s="342"/>
      <c r="U44" s="343"/>
      <c r="Z44" s="342"/>
    </row>
  </sheetData>
  <sheetProtection sheet="1" objects="1" scenarios="1"/>
  <mergeCells count="8">
    <mergeCell ref="B1:D1"/>
    <mergeCell ref="H1:J1"/>
    <mergeCell ref="N1:P1"/>
    <mergeCell ref="X2:Y2"/>
    <mergeCell ref="T1:V1"/>
    <mergeCell ref="F2:G2"/>
    <mergeCell ref="L2:M2"/>
    <mergeCell ref="R2:S2"/>
  </mergeCells>
  <pageMargins left="0.7" right="0.7" top="0.78740157499999996" bottom="0.78740157499999996" header="0.3" footer="0.3"/>
  <pageSetup paperSize="8" scale="5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35F0A-EC72-4B41-B6D9-8799406AC229}">
  <sheetPr>
    <pageSetUpPr fitToPage="1"/>
  </sheetPr>
  <dimension ref="A1:N36"/>
  <sheetViews>
    <sheetView zoomScale="80" zoomScaleNormal="80" workbookViewId="0">
      <pane xSplit="1" ySplit="1" topLeftCell="B2" activePane="bottomRight" state="frozen"/>
      <selection pane="topRight" activeCell="N8" sqref="N8"/>
      <selection pane="bottomLeft" activeCell="N8" sqref="N8"/>
      <selection pane="bottomRight" activeCell="N8" sqref="N8"/>
    </sheetView>
  </sheetViews>
  <sheetFormatPr baseColWidth="10" defaultColWidth="11.36328125" defaultRowHeight="14.5" x14ac:dyDescent="0.35"/>
  <cols>
    <col min="1" max="1" width="7" style="333" customWidth="1"/>
    <col min="2" max="2" width="15.36328125" style="182" customWidth="1"/>
    <col min="3" max="3" width="48.36328125" style="325" customWidth="1"/>
    <col min="4" max="5" width="7.36328125" style="182" customWidth="1"/>
    <col min="6" max="6" width="4.6328125" style="340" customWidth="1"/>
    <col min="7" max="7" width="5.36328125" style="340" customWidth="1"/>
    <col min="8" max="8" width="15.36328125" style="182" customWidth="1"/>
    <col min="9" max="9" width="48.36328125" style="325" customWidth="1"/>
    <col min="10" max="11" width="7.36328125" style="182" customWidth="1"/>
    <col min="12" max="12" width="4.36328125" style="340" customWidth="1"/>
    <col min="13" max="13" width="5.36328125" style="340" customWidth="1"/>
    <col min="14" max="14" width="6.36328125" style="182" customWidth="1"/>
    <col min="15" max="16384" width="11.36328125" style="340"/>
  </cols>
  <sheetData>
    <row r="1" spans="1:14" x14ac:dyDescent="0.35">
      <c r="B1" s="690" t="s">
        <v>117</v>
      </c>
      <c r="C1" s="690"/>
      <c r="D1" s="690"/>
      <c r="E1" s="571"/>
      <c r="F1" s="571"/>
      <c r="G1" s="571"/>
      <c r="H1" s="691" t="s">
        <v>118</v>
      </c>
      <c r="I1" s="691"/>
      <c r="J1" s="691"/>
      <c r="K1" s="572"/>
      <c r="L1" s="572"/>
      <c r="M1" s="572"/>
    </row>
    <row r="2" spans="1:14" x14ac:dyDescent="0.35">
      <c r="B2" s="182" t="s">
        <v>143</v>
      </c>
      <c r="C2" s="325" t="s">
        <v>144</v>
      </c>
      <c r="D2" s="182" t="s">
        <v>145</v>
      </c>
      <c r="E2" s="182" t="s">
        <v>146</v>
      </c>
      <c r="F2" s="692" t="s">
        <v>147</v>
      </c>
      <c r="G2" s="692"/>
      <c r="H2" s="182" t="s">
        <v>143</v>
      </c>
      <c r="I2" s="325" t="s">
        <v>144</v>
      </c>
      <c r="J2" s="182" t="s">
        <v>145</v>
      </c>
      <c r="K2" s="182" t="s">
        <v>146</v>
      </c>
      <c r="L2" s="692" t="s">
        <v>147</v>
      </c>
      <c r="M2" s="692"/>
    </row>
    <row r="3" spans="1:14" s="328" customFormat="1" ht="15.5" x14ac:dyDescent="0.35">
      <c r="A3" s="375" t="s">
        <v>155</v>
      </c>
      <c r="B3" s="348" t="s">
        <v>156</v>
      </c>
      <c r="C3" s="349"/>
      <c r="D3" s="350"/>
      <c r="E3" s="350"/>
      <c r="F3" s="351"/>
      <c r="G3" s="351"/>
      <c r="H3" s="350"/>
      <c r="I3" s="349"/>
      <c r="J3" s="350"/>
      <c r="K3" s="350"/>
      <c r="L3" s="351"/>
      <c r="M3" s="351"/>
      <c r="N3" s="236"/>
    </row>
    <row r="4" spans="1:14" s="326" customFormat="1" ht="30.75" customHeight="1" x14ac:dyDescent="0.35">
      <c r="A4" s="346" t="s">
        <v>150</v>
      </c>
      <c r="B4" s="234" t="str">
        <f>Modulangebot!F4</f>
        <v>P1_02</v>
      </c>
      <c r="C4" s="235" t="str">
        <f>Modulangebot!I4</f>
        <v>Diagnostik, Förderung und Partizipation bei besonderem Bildungsbedarf</v>
      </c>
      <c r="D4" s="344">
        <f>Modulangebot!AM4</f>
        <v>2</v>
      </c>
      <c r="E4" s="344">
        <v>38</v>
      </c>
      <c r="F4" s="345"/>
      <c r="G4" s="345">
        <f>D4*38</f>
        <v>76</v>
      </c>
      <c r="H4" s="234" t="str">
        <f>Modulangebot!F6</f>
        <v>P4_01</v>
      </c>
      <c r="I4" s="235" t="str">
        <f>Modulangebot!I6</f>
        <v>Schulische Heilpädagogik im Schweizer Bildungssystem</v>
      </c>
      <c r="J4" s="344">
        <f>Modulangebot!AO6</f>
        <v>2</v>
      </c>
      <c r="K4" s="344">
        <v>38</v>
      </c>
      <c r="L4" s="345"/>
      <c r="M4" s="345">
        <f t="shared" ref="M4" si="0">J4*38</f>
        <v>76</v>
      </c>
      <c r="N4" s="342"/>
    </row>
    <row r="5" spans="1:14" ht="30.75" customHeight="1" x14ac:dyDescent="0.35">
      <c r="B5" s="234" t="str">
        <f>Modulangebot!F10</f>
        <v>WP2_01.1</v>
      </c>
      <c r="C5" s="235" t="str">
        <f>Modulangebot!I10</f>
        <v>Heilpädagogik im Bereich Lernen. Lernschwierigkeiten</v>
      </c>
      <c r="D5" s="336">
        <f>Modulangebot!AM10</f>
        <v>2</v>
      </c>
      <c r="E5" s="336">
        <v>30</v>
      </c>
      <c r="F5" s="335"/>
      <c r="G5" s="335">
        <f>D5*30</f>
        <v>60</v>
      </c>
      <c r="H5" s="234" t="str">
        <f>Modulangebot!F12</f>
        <v>WP2_02.1</v>
      </c>
      <c r="I5" s="235" t="str">
        <f>Modulangebot!I12</f>
        <v>Heilpädagogik im Bereich sozial-emotionale Entwicklung und Verhalten I</v>
      </c>
      <c r="J5" s="336">
        <f>Modulangebot!AO12</f>
        <v>1</v>
      </c>
      <c r="K5" s="336">
        <v>30</v>
      </c>
      <c r="L5" s="335"/>
      <c r="M5" s="335">
        <f>J5*30</f>
        <v>30</v>
      </c>
    </row>
    <row r="6" spans="1:14" ht="30.75" customHeight="1" x14ac:dyDescent="0.35">
      <c r="B6" s="393" t="str">
        <f>Modulangebot!F8</f>
        <v>P4_02</v>
      </c>
      <c r="C6" s="394" t="str">
        <f>Modulangebot!I8</f>
        <v>Grundlagen der Heilpädagogischen Früherziehung</v>
      </c>
      <c r="D6" s="402">
        <f>Modulangebot!AM8</f>
        <v>1</v>
      </c>
      <c r="E6" s="402">
        <v>30</v>
      </c>
      <c r="F6" s="403"/>
      <c r="G6" s="403">
        <f>D6*38</f>
        <v>38</v>
      </c>
      <c r="H6" s="234" t="str">
        <f>Modulangebot!F43</f>
        <v>BP5_01</v>
      </c>
      <c r="I6" s="235" t="str">
        <f>Modulangebot!I43</f>
        <v>Berufspraxis I - III</v>
      </c>
      <c r="J6" s="336">
        <v>6</v>
      </c>
      <c r="K6" s="336">
        <v>0</v>
      </c>
      <c r="L6" s="335">
        <f>J6*15</f>
        <v>90</v>
      </c>
    </row>
    <row r="7" spans="1:14" ht="30.75" customHeight="1" x14ac:dyDescent="0.35">
      <c r="A7" s="415"/>
      <c r="B7" s="234" t="str">
        <f>Modulangebot!F43</f>
        <v>BP5_01</v>
      </c>
      <c r="C7" s="235" t="str">
        <f>Modulangebot!I43</f>
        <v>Berufspraxis I - III</v>
      </c>
      <c r="D7" s="336">
        <v>6</v>
      </c>
      <c r="E7" s="336">
        <v>0</v>
      </c>
      <c r="F7" s="335">
        <f>D7*15</f>
        <v>90</v>
      </c>
      <c r="H7" s="234" t="str">
        <f>Modulangebot!F44</f>
        <v>BP5_02</v>
      </c>
      <c r="I7" s="235" t="str">
        <f>Modulangebot!I44</f>
        <v>Portfolio</v>
      </c>
      <c r="J7" s="336">
        <v>6</v>
      </c>
      <c r="K7" s="336">
        <v>15</v>
      </c>
      <c r="L7" s="335">
        <f>J7*15</f>
        <v>90</v>
      </c>
    </row>
    <row r="8" spans="1:14" s="328" customFormat="1" ht="30" customHeight="1" x14ac:dyDescent="0.35">
      <c r="A8" s="232"/>
      <c r="B8" s="234" t="str">
        <f>Modulangebot!F44</f>
        <v>BP5_02</v>
      </c>
      <c r="C8" s="235" t="str">
        <f>Modulangebot!I44</f>
        <v>Portfolio</v>
      </c>
      <c r="D8" s="336">
        <v>6</v>
      </c>
      <c r="E8" s="336">
        <v>15</v>
      </c>
      <c r="F8" s="335">
        <f>D8*15</f>
        <v>90</v>
      </c>
      <c r="G8" s="340"/>
      <c r="H8" s="201"/>
      <c r="I8" s="202"/>
      <c r="J8" s="336"/>
      <c r="K8" s="336"/>
      <c r="L8" s="335"/>
      <c r="M8" s="340"/>
      <c r="N8" s="236"/>
    </row>
    <row r="9" spans="1:14" s="326" customFormat="1" x14ac:dyDescent="0.35">
      <c r="A9" s="347" t="s">
        <v>151</v>
      </c>
      <c r="B9" s="201"/>
      <c r="C9" s="202"/>
      <c r="D9" s="236"/>
      <c r="E9" s="236"/>
      <c r="F9" s="328"/>
      <c r="G9" s="339">
        <f>SUM(G4:G8)</f>
        <v>174</v>
      </c>
      <c r="H9" s="201"/>
      <c r="I9" s="202"/>
      <c r="J9" s="236"/>
      <c r="K9" s="236"/>
      <c r="L9" s="328"/>
      <c r="M9" s="339">
        <f>SUM(M4:M7)</f>
        <v>106</v>
      </c>
      <c r="N9" s="342"/>
    </row>
    <row r="10" spans="1:14" ht="30.75" customHeight="1" x14ac:dyDescent="0.35">
      <c r="B10" s="396" t="str">
        <f>Modulangebot!F3</f>
        <v>P1_01</v>
      </c>
      <c r="C10" s="397" t="str">
        <f>Modulangebot!I3</f>
        <v>Grundfragen der Heilpädagogik</v>
      </c>
      <c r="D10" s="400">
        <f>Modulangebot!AN3</f>
        <v>3</v>
      </c>
      <c r="E10" s="400">
        <v>38</v>
      </c>
      <c r="F10" s="401"/>
      <c r="G10" s="401">
        <f>D10*38</f>
        <v>114</v>
      </c>
      <c r="H10" s="234" t="str">
        <f>Modulangebot!F5</f>
        <v>P3_01</v>
      </c>
      <c r="I10" s="235" t="str">
        <f>Modulangebot!I5</f>
        <v>Inklusive Didaktik unter heilpädagogischer Perspektive. Lernen und Partizipation in Sprache und Mathematik</v>
      </c>
      <c r="J10" s="344">
        <f>Modulangebot!AP5</f>
        <v>2</v>
      </c>
      <c r="K10" s="344">
        <v>38</v>
      </c>
      <c r="L10" s="345"/>
      <c r="M10" s="345">
        <f t="shared" ref="M10" si="1">J10*38</f>
        <v>76</v>
      </c>
    </row>
    <row r="11" spans="1:14" ht="30.75" customHeight="1" x14ac:dyDescent="0.35">
      <c r="B11" s="234" t="str">
        <f>Modulangebot!F10</f>
        <v>WP2_01.1</v>
      </c>
      <c r="C11" s="235" t="str">
        <f>Modulangebot!I10</f>
        <v>Heilpädagogik im Bereich Lernen. Lernschwierigkeiten</v>
      </c>
      <c r="D11" s="336">
        <f>Modulangebot!AN10</f>
        <v>1</v>
      </c>
      <c r="E11" s="336">
        <v>30</v>
      </c>
      <c r="F11" s="335"/>
      <c r="G11" s="335">
        <f>D11*30</f>
        <v>30</v>
      </c>
      <c r="H11" s="234" t="str">
        <f>Modulangebot!F12</f>
        <v>WP2_02.1</v>
      </c>
      <c r="I11" s="235" t="str">
        <f>Modulangebot!I12</f>
        <v>Heilpädagogik im Bereich sozial-emotionale Entwicklung und Verhalten I</v>
      </c>
      <c r="J11" s="336">
        <f>Modulangebot!AP12</f>
        <v>2</v>
      </c>
      <c r="K11" s="336">
        <v>30</v>
      </c>
      <c r="L11" s="335"/>
      <c r="M11" s="335">
        <f>J11*30</f>
        <v>60</v>
      </c>
    </row>
    <row r="12" spans="1:14" ht="30.75" customHeight="1" x14ac:dyDescent="0.35">
      <c r="B12" s="234" t="str">
        <f>Modulangebot!F14</f>
        <v>WP2_03.1</v>
      </c>
      <c r="C12" s="235" t="str">
        <f>Modulangebot!I14</f>
        <v>Heilpädagogik im Bereich geistige Entwicklung I</v>
      </c>
      <c r="D12" s="336">
        <f>Modulangebot!AN14</f>
        <v>1</v>
      </c>
      <c r="E12" s="336">
        <v>30</v>
      </c>
      <c r="F12" s="335"/>
      <c r="G12" s="335">
        <f>D12*30</f>
        <v>30</v>
      </c>
      <c r="H12" s="234" t="str">
        <f>Modulangebot!F25</f>
        <v>WP2_10</v>
      </c>
      <c r="I12" s="235" t="str">
        <f>Modulangebot!I25</f>
        <v>Autismus im Kontext der Schulischen Heilpädagogik</v>
      </c>
      <c r="J12" s="336">
        <f>Modulangebot!AP25</f>
        <v>1</v>
      </c>
      <c r="K12" s="336">
        <v>30</v>
      </c>
      <c r="L12" s="335"/>
      <c r="M12" s="335">
        <f>J12*30</f>
        <v>30</v>
      </c>
    </row>
    <row r="13" spans="1:14" ht="30.75" customHeight="1" x14ac:dyDescent="0.35">
      <c r="B13" s="396" t="str">
        <f>Modulangebot!F20</f>
        <v>WP2_06.1</v>
      </c>
      <c r="C13" s="397" t="str">
        <f>Modulangebot!I20</f>
        <v>Heilpädagogik im Bereich körperlich-motorische Entwicklung. Motorische Beeinträchtigungen</v>
      </c>
      <c r="D13" s="404">
        <f>Modulangebot!AN20</f>
        <v>1</v>
      </c>
      <c r="E13" s="404">
        <v>30</v>
      </c>
      <c r="F13" s="399"/>
      <c r="G13" s="399">
        <f>D13*30</f>
        <v>30</v>
      </c>
      <c r="H13" s="234" t="str">
        <f>Modulangebot!F43</f>
        <v>BP5_01</v>
      </c>
      <c r="I13" s="235" t="str">
        <f>Modulangebot!I43</f>
        <v>Berufspraxis I - III</v>
      </c>
      <c r="J13" s="336">
        <v>5</v>
      </c>
      <c r="K13" s="336">
        <v>0</v>
      </c>
      <c r="L13" s="335">
        <f>J13*15</f>
        <v>75</v>
      </c>
    </row>
    <row r="14" spans="1:14" ht="30.75" customHeight="1" x14ac:dyDescent="0.35">
      <c r="B14" s="234" t="str">
        <f>Modulangebot!F43</f>
        <v>BP5_01</v>
      </c>
      <c r="C14" s="235" t="str">
        <f>Modulangebot!I43</f>
        <v>Berufspraxis I - III</v>
      </c>
      <c r="D14" s="336">
        <v>5</v>
      </c>
      <c r="E14" s="336">
        <v>0</v>
      </c>
      <c r="F14" s="335">
        <f>D14*15</f>
        <v>75</v>
      </c>
      <c r="H14" s="234" t="str">
        <f>Modulangebot!F44</f>
        <v>BP5_02</v>
      </c>
      <c r="I14" s="235" t="str">
        <f>Modulangebot!I44</f>
        <v>Portfolio</v>
      </c>
      <c r="J14" s="336">
        <v>5</v>
      </c>
      <c r="K14" s="336">
        <v>15</v>
      </c>
      <c r="L14" s="335">
        <f>J14*15</f>
        <v>75</v>
      </c>
    </row>
    <row r="15" spans="1:14" ht="30.75" customHeight="1" x14ac:dyDescent="0.35">
      <c r="B15" s="234" t="str">
        <f>Modulangebot!F44</f>
        <v>BP5_02</v>
      </c>
      <c r="C15" s="235" t="str">
        <f>Modulangebot!I44</f>
        <v>Portfolio</v>
      </c>
      <c r="D15" s="336">
        <v>5</v>
      </c>
      <c r="E15" s="336">
        <v>15</v>
      </c>
      <c r="F15" s="335">
        <f>D15*15</f>
        <v>75</v>
      </c>
      <c r="J15" s="336"/>
      <c r="K15" s="336"/>
      <c r="L15" s="335"/>
    </row>
    <row r="16" spans="1:14" x14ac:dyDescent="0.35">
      <c r="A16" s="327"/>
      <c r="B16" s="201"/>
      <c r="C16" s="202"/>
      <c r="D16" s="236"/>
      <c r="E16" s="236"/>
      <c r="F16" s="328"/>
      <c r="G16" s="339">
        <f>SUM(G10:G15)</f>
        <v>204</v>
      </c>
      <c r="H16" s="236"/>
      <c r="I16" s="408"/>
      <c r="J16" s="236"/>
      <c r="K16" s="236"/>
      <c r="L16" s="328"/>
      <c r="M16" s="339">
        <f>SUM(M10:M14)</f>
        <v>166</v>
      </c>
    </row>
    <row r="17" spans="1:14" s="328" customFormat="1" ht="15.5" x14ac:dyDescent="0.35">
      <c r="A17" s="375" t="s">
        <v>157</v>
      </c>
      <c r="B17" s="348" t="s">
        <v>158</v>
      </c>
      <c r="C17" s="349"/>
      <c r="D17" s="350"/>
      <c r="E17" s="350"/>
      <c r="F17" s="351"/>
      <c r="G17" s="351"/>
      <c r="H17" s="350"/>
      <c r="I17" s="349"/>
      <c r="J17" s="350"/>
      <c r="K17" s="350"/>
      <c r="L17" s="351"/>
      <c r="M17" s="352"/>
      <c r="N17" s="236"/>
    </row>
    <row r="18" spans="1:14" s="326" customFormat="1" ht="29" x14ac:dyDescent="0.35">
      <c r="A18" s="346" t="s">
        <v>150</v>
      </c>
      <c r="B18" s="234" t="str">
        <f>Modulangebot!F4</f>
        <v>P1_02</v>
      </c>
      <c r="C18" s="235" t="str">
        <f>Modulangebot!I4</f>
        <v>Diagnostik, Förderung und Partizipation bei besonderem Bildungsbedarf</v>
      </c>
      <c r="D18" s="344">
        <f>Modulangebot!AY4</f>
        <v>2</v>
      </c>
      <c r="E18" s="344">
        <v>38</v>
      </c>
      <c r="F18" s="345"/>
      <c r="G18" s="345">
        <f>D18*38</f>
        <v>76</v>
      </c>
      <c r="H18" s="234" t="str">
        <f>Modulangebot!F6</f>
        <v>P4_01</v>
      </c>
      <c r="I18" s="235" t="str">
        <f>Modulangebot!I6</f>
        <v>Schulische Heilpädagogik im Schweizer Bildungssystem</v>
      </c>
      <c r="J18" s="344">
        <f>Modulangebot!BA6</f>
        <v>2</v>
      </c>
      <c r="K18" s="344">
        <v>38</v>
      </c>
      <c r="L18" s="345"/>
      <c r="M18" s="345">
        <f t="shared" ref="M18" si="2">J18*38</f>
        <v>76</v>
      </c>
      <c r="N18" s="342"/>
    </row>
    <row r="19" spans="1:14" ht="30.75" customHeight="1" x14ac:dyDescent="0.35">
      <c r="B19" s="234" t="str">
        <f>Modulangebot!F11</f>
        <v>WP2_01.2</v>
      </c>
      <c r="C19" s="235" t="str">
        <f>Modulangebot!I11</f>
        <v>Heilpädagogik im Bereich Lernen. Inklusionssensible Lehr- und Lernsituationen</v>
      </c>
      <c r="D19" s="336">
        <f>Modulangebot!AY11</f>
        <v>2</v>
      </c>
      <c r="E19" s="336">
        <v>30</v>
      </c>
      <c r="F19" s="335"/>
      <c r="G19" s="335">
        <f>D19*30</f>
        <v>60</v>
      </c>
      <c r="H19" s="234" t="str">
        <f>Modulangebot!F13</f>
        <v>WP2_02.2</v>
      </c>
      <c r="I19" s="235" t="str">
        <f>Modulangebot!I13</f>
        <v>Heilpädagogik im Bereich sozial-emotionale Entwicklung und Verhalten II</v>
      </c>
      <c r="J19" s="336">
        <f>Modulangebot!BA13</f>
        <v>1</v>
      </c>
      <c r="K19" s="336">
        <v>30</v>
      </c>
      <c r="L19" s="335"/>
      <c r="M19" s="335">
        <f>J19*30</f>
        <v>30</v>
      </c>
    </row>
    <row r="20" spans="1:14" ht="30.75" customHeight="1" x14ac:dyDescent="0.35">
      <c r="B20" s="234" t="str">
        <f>Modulangebot!F28</f>
        <v>WP3_03</v>
      </c>
      <c r="C20" s="235" t="str">
        <f>Modulangebot!I28</f>
        <v xml:space="preserve">Sprache bei besonderem Bildungsbedarf </v>
      </c>
      <c r="D20" s="336">
        <f>Modulangebot!AY28</f>
        <v>1</v>
      </c>
      <c r="E20" s="336">
        <v>30</v>
      </c>
      <c r="F20" s="335"/>
      <c r="G20" s="335">
        <f>D20*30</f>
        <v>30</v>
      </c>
      <c r="H20" s="234" t="str">
        <f>Modulangebot!F24</f>
        <v>WP2_09</v>
      </c>
      <c r="I20" s="235" t="str">
        <f>Modulangebot!I24</f>
        <v>Prävention und Förderung bei Beeinträchtigungen der Sprache und Kommunikation</v>
      </c>
      <c r="J20" s="336">
        <f>Modulangebot!BA24</f>
        <v>1</v>
      </c>
      <c r="K20" s="336">
        <v>30</v>
      </c>
      <c r="L20" s="335"/>
      <c r="M20" s="335">
        <f>J20*30</f>
        <v>30</v>
      </c>
    </row>
    <row r="21" spans="1:14" ht="30.75" customHeight="1" x14ac:dyDescent="0.35">
      <c r="B21" s="393" t="str">
        <f>Modulangebot!F7</f>
        <v>P1_03</v>
      </c>
      <c r="C21" s="394" t="str">
        <f>Modulangebot!I7</f>
        <v>Heilpädagogik im Vorschulbereich</v>
      </c>
      <c r="D21" s="402">
        <f>Modulangebot!AY7</f>
        <v>1</v>
      </c>
      <c r="E21" s="402">
        <v>30</v>
      </c>
      <c r="F21" s="403"/>
      <c r="G21" s="403">
        <f>D21*30</f>
        <v>30</v>
      </c>
      <c r="H21" s="234" t="str">
        <f>Modulangebot!F27</f>
        <v>WP3_02</v>
      </c>
      <c r="I21" s="235" t="str">
        <f>Modulangebot!I27</f>
        <v xml:space="preserve">Mathematik bei besonderem Bildungsbedarf </v>
      </c>
      <c r="J21" s="336">
        <f>Modulangebot!BA27</f>
        <v>1</v>
      </c>
      <c r="K21" s="336">
        <v>30</v>
      </c>
      <c r="L21" s="335"/>
      <c r="M21" s="335">
        <f>J21*30</f>
        <v>30</v>
      </c>
    </row>
    <row r="22" spans="1:14" ht="30.75" customHeight="1" x14ac:dyDescent="0.35">
      <c r="B22" s="234" t="str">
        <f>Modulangebot!F43</f>
        <v>BP5_01</v>
      </c>
      <c r="C22" s="235" t="str">
        <f>Modulangebot!I43</f>
        <v>Berufspraxis I - III</v>
      </c>
      <c r="D22" s="336">
        <f>Modulangebot!AY43</f>
        <v>4</v>
      </c>
      <c r="E22" s="336">
        <v>0</v>
      </c>
      <c r="F22" s="335">
        <f>D22*15</f>
        <v>60</v>
      </c>
      <c r="H22" s="234" t="str">
        <f>Modulangebot!F43</f>
        <v>BP5_01</v>
      </c>
      <c r="I22" s="235" t="str">
        <f>Modulangebot!I43</f>
        <v>Berufspraxis I - III</v>
      </c>
      <c r="J22" s="336">
        <f>Modulangebot!BA43</f>
        <v>4</v>
      </c>
      <c r="K22" s="336">
        <v>0</v>
      </c>
      <c r="L22" s="335">
        <f>J22*15</f>
        <v>60</v>
      </c>
    </row>
    <row r="23" spans="1:14" ht="30.75" customHeight="1" x14ac:dyDescent="0.35">
      <c r="B23" s="234" t="str">
        <f>Modulangebot!F44</f>
        <v>BP5_02</v>
      </c>
      <c r="C23" s="235" t="str">
        <f>Modulangebot!I44</f>
        <v>Portfolio</v>
      </c>
      <c r="D23" s="336">
        <f>Modulangebot!AY44</f>
        <v>1.3333333333333333</v>
      </c>
      <c r="E23" s="336">
        <v>15</v>
      </c>
      <c r="F23" s="335">
        <f>D23*15*3</f>
        <v>60</v>
      </c>
      <c r="H23" s="234" t="str">
        <f>Modulangebot!F44</f>
        <v>BP5_02</v>
      </c>
      <c r="I23" s="235" t="str">
        <f>Modulangebot!I44</f>
        <v>Portfolio</v>
      </c>
      <c r="J23" s="336">
        <f>Modulangebot!BA44</f>
        <v>1.3333333333333333</v>
      </c>
      <c r="K23" s="336">
        <v>15</v>
      </c>
      <c r="L23" s="335">
        <f>J23*15*3</f>
        <v>60</v>
      </c>
    </row>
    <row r="24" spans="1:14" ht="30.75" customHeight="1" x14ac:dyDescent="0.35">
      <c r="B24" s="234" t="str">
        <f>Modulangebot!F46</f>
        <v>M5_03</v>
      </c>
      <c r="C24" s="235" t="str">
        <f>Modulangebot!I46</f>
        <v>Masterarbeit</v>
      </c>
      <c r="D24" s="336">
        <f>Modulangebot!AY46</f>
        <v>0.5</v>
      </c>
      <c r="E24" s="336">
        <v>160</v>
      </c>
      <c r="F24" s="335">
        <f>D24*150</f>
        <v>75</v>
      </c>
      <c r="H24" s="201"/>
      <c r="I24" s="202"/>
      <c r="J24" s="336"/>
      <c r="K24" s="336"/>
      <c r="L24" s="335"/>
    </row>
    <row r="25" spans="1:14" s="328" customFormat="1" ht="15" customHeight="1" x14ac:dyDescent="0.35">
      <c r="A25" s="327"/>
      <c r="B25" s="201"/>
      <c r="C25" s="202"/>
      <c r="D25" s="236"/>
      <c r="E25" s="236"/>
      <c r="G25" s="339">
        <f>SUM(G18:G24)</f>
        <v>196</v>
      </c>
      <c r="H25" s="201"/>
      <c r="I25" s="202"/>
      <c r="J25" s="236"/>
      <c r="K25" s="236"/>
      <c r="M25" s="339">
        <f>SUM(M18:M23)</f>
        <v>166</v>
      </c>
      <c r="N25" s="236"/>
    </row>
    <row r="26" spans="1:14" s="326" customFormat="1" ht="30.75" customHeight="1" x14ac:dyDescent="0.35">
      <c r="A26" s="347" t="s">
        <v>151</v>
      </c>
      <c r="B26" s="396" t="str">
        <f>Modulangebot!F3</f>
        <v>P1_01</v>
      </c>
      <c r="C26" s="397" t="str">
        <f>Modulangebot!I3</f>
        <v>Grundfragen der Heilpädagogik</v>
      </c>
      <c r="D26" s="400">
        <f>Modulangebot!AZ3</f>
        <v>2</v>
      </c>
      <c r="E26" s="400">
        <v>38</v>
      </c>
      <c r="F26" s="401"/>
      <c r="G26" s="401">
        <f>D26*38</f>
        <v>76</v>
      </c>
      <c r="H26" s="234" t="str">
        <f>Modulangebot!F5</f>
        <v>P3_01</v>
      </c>
      <c r="I26" s="235" t="str">
        <f>Modulangebot!I5</f>
        <v>Inklusive Didaktik unter heilpädagogischer Perspektive. Lernen und Partizipation in Sprache und Mathematik</v>
      </c>
      <c r="J26" s="344">
        <f>Modulangebot!BB5</f>
        <v>2</v>
      </c>
      <c r="K26" s="344">
        <v>38</v>
      </c>
      <c r="L26" s="345"/>
      <c r="M26" s="345">
        <f t="shared" ref="M26" si="3">J26*38</f>
        <v>76</v>
      </c>
      <c r="N26" s="342"/>
    </row>
    <row r="27" spans="1:14" ht="29" x14ac:dyDescent="0.35">
      <c r="B27" s="234" t="str">
        <f>Modulangebot!F11</f>
        <v>WP2_01.2</v>
      </c>
      <c r="C27" s="235" t="str">
        <f>Modulangebot!I11</f>
        <v>Heilpädagogik im Bereich Lernen. Inklusionssensible Lehr- und Lernsituationen</v>
      </c>
      <c r="D27" s="336">
        <f>Modulangebot!AZ11</f>
        <v>1</v>
      </c>
      <c r="E27" s="336">
        <v>30</v>
      </c>
      <c r="F27" s="335"/>
      <c r="G27" s="335">
        <f>D27*30</f>
        <v>30</v>
      </c>
      <c r="H27" s="234" t="str">
        <f>Modulangebot!F13</f>
        <v>WP2_02.2</v>
      </c>
      <c r="I27" s="235" t="str">
        <f>Modulangebot!I13</f>
        <v>Heilpädagogik im Bereich sozial-emotionale Entwicklung und Verhalten II</v>
      </c>
      <c r="J27" s="336">
        <f>Modulangebot!BB13</f>
        <v>2</v>
      </c>
      <c r="K27" s="336">
        <v>30</v>
      </c>
      <c r="L27" s="335"/>
      <c r="M27" s="335">
        <f>J27*30</f>
        <v>60</v>
      </c>
    </row>
    <row r="28" spans="1:14" ht="30.75" customHeight="1" x14ac:dyDescent="0.35">
      <c r="B28" s="234" t="str">
        <f>Modulangebot!F15</f>
        <v>WP2_03.2</v>
      </c>
      <c r="C28" s="235" t="str">
        <f>Modulangebot!I15</f>
        <v>Heilpädagogik im Bereich geistige Entwicklung II</v>
      </c>
      <c r="D28" s="336">
        <f>Modulangebot!AZ15</f>
        <v>1</v>
      </c>
      <c r="E28" s="336">
        <v>30</v>
      </c>
      <c r="F28" s="335"/>
      <c r="G28" s="335">
        <f>D28*30</f>
        <v>30</v>
      </c>
      <c r="H28" s="234" t="str">
        <f>Modulangebot!F25</f>
        <v>WP2_10</v>
      </c>
      <c r="I28" s="235" t="str">
        <f>Modulangebot!I25</f>
        <v>Autismus im Kontext der Schulischen Heilpädagogik</v>
      </c>
      <c r="J28" s="336">
        <f>Modulangebot!BB25</f>
        <v>1</v>
      </c>
      <c r="K28" s="336">
        <v>30</v>
      </c>
      <c r="L28" s="335"/>
      <c r="M28" s="335">
        <f>J28*30</f>
        <v>30</v>
      </c>
    </row>
    <row r="29" spans="1:14" ht="30.75" customHeight="1" x14ac:dyDescent="0.35">
      <c r="B29" s="396" t="str">
        <f>Modulangebot!F21</f>
        <v>WP2_06.2</v>
      </c>
      <c r="C29" s="397" t="str">
        <f>Modulangebot!I21</f>
        <v>Heilpädagogik im Bereich körperlich-motorische Entwicklung. Chronische Erkrankungen</v>
      </c>
      <c r="D29" s="404">
        <f>Modulangebot!AZ21</f>
        <v>1</v>
      </c>
      <c r="E29" s="404">
        <v>30</v>
      </c>
      <c r="F29" s="399"/>
      <c r="G29" s="399">
        <f>D29*30</f>
        <v>30</v>
      </c>
      <c r="H29" s="234" t="str">
        <f>Modulangebot!F29</f>
        <v>WP3_04</v>
      </c>
      <c r="I29" s="235" t="str">
        <f>Modulangebot!I29</f>
        <v>Medien und Informatik in der Schulischen Heilpädagogik</v>
      </c>
      <c r="J29" s="336">
        <f>Modulangebot!BB29</f>
        <v>1</v>
      </c>
      <c r="K29" s="336">
        <v>30</v>
      </c>
      <c r="L29" s="335"/>
      <c r="M29" s="335">
        <f>J29*30</f>
        <v>30</v>
      </c>
    </row>
    <row r="30" spans="1:14" ht="30.75" customHeight="1" x14ac:dyDescent="0.35">
      <c r="B30" s="393" t="str">
        <f>Modulangebot!F38</f>
        <v>P4_06</v>
      </c>
      <c r="C30" s="394" t="str">
        <f>Modulangebot!I38</f>
        <v>Diagnostik und Früherfassung in der Heilpädagogischen Früherziehung</v>
      </c>
      <c r="D30" s="402">
        <f>Modulangebot!AZ38</f>
        <v>1</v>
      </c>
      <c r="E30" s="402">
        <v>30</v>
      </c>
      <c r="F30" s="403"/>
      <c r="G30" s="403">
        <f>D30*30</f>
        <v>30</v>
      </c>
      <c r="H30" s="234" t="str">
        <f>Modulangebot!F43</f>
        <v>BP5_01</v>
      </c>
      <c r="I30" s="235" t="str">
        <f>Modulangebot!I43</f>
        <v>Berufspraxis I - III</v>
      </c>
      <c r="J30" s="336">
        <f>Modulangebot!BB43</f>
        <v>4</v>
      </c>
      <c r="K30" s="336">
        <v>0</v>
      </c>
      <c r="L30" s="335">
        <f>J30*15</f>
        <v>60</v>
      </c>
    </row>
    <row r="31" spans="1:14" ht="30.75" customHeight="1" x14ac:dyDescent="0.35">
      <c r="B31" s="234" t="str">
        <f>Modulangebot!F43</f>
        <v>BP5_01</v>
      </c>
      <c r="C31" s="235" t="str">
        <f>Modulangebot!I43</f>
        <v>Berufspraxis I - III</v>
      </c>
      <c r="D31" s="336">
        <f>Modulangebot!AZ43</f>
        <v>4</v>
      </c>
      <c r="E31" s="336">
        <v>0</v>
      </c>
      <c r="F31" s="335">
        <f>D31*15</f>
        <v>60</v>
      </c>
      <c r="H31" s="234" t="str">
        <f>Modulangebot!F44</f>
        <v>BP5_02</v>
      </c>
      <c r="I31" s="235" t="str">
        <f>Modulangebot!I44</f>
        <v>Portfolio</v>
      </c>
      <c r="J31" s="336">
        <f>Modulangebot!BB44</f>
        <v>1.3333333333333333</v>
      </c>
      <c r="K31" s="336">
        <v>15</v>
      </c>
      <c r="L31" s="335">
        <f>J31*15*3</f>
        <v>60</v>
      </c>
    </row>
    <row r="32" spans="1:14" ht="30.75" customHeight="1" x14ac:dyDescent="0.35">
      <c r="B32" s="234" t="str">
        <f>Modulangebot!F44</f>
        <v>BP5_02</v>
      </c>
      <c r="C32" s="235" t="str">
        <f>Modulangebot!I44</f>
        <v>Portfolio</v>
      </c>
      <c r="D32" s="336">
        <f>Modulangebot!AZ44</f>
        <v>1.3333333333333333</v>
      </c>
      <c r="E32" s="336">
        <v>15</v>
      </c>
      <c r="F32" s="335">
        <f>D32*15*3</f>
        <v>60</v>
      </c>
      <c r="H32" s="234"/>
      <c r="I32" s="235"/>
      <c r="J32" s="336"/>
      <c r="K32" s="336"/>
      <c r="L32" s="335"/>
    </row>
    <row r="33" spans="1:14" s="326" customFormat="1" ht="15" customHeight="1" x14ac:dyDescent="0.35">
      <c r="A33" s="341"/>
      <c r="B33" s="182"/>
      <c r="C33" s="325"/>
      <c r="D33" s="342"/>
      <c r="E33" s="342"/>
      <c r="G33" s="345">
        <f>SUM(G26:G32)</f>
        <v>196</v>
      </c>
      <c r="H33" s="234"/>
      <c r="I33" s="235"/>
      <c r="J33" s="342"/>
      <c r="K33" s="342"/>
      <c r="M33" s="345">
        <f>SUM(M26:M31)</f>
        <v>196</v>
      </c>
      <c r="N33" s="342"/>
    </row>
    <row r="34" spans="1:14" s="326" customFormat="1" ht="15" customHeight="1" x14ac:dyDescent="0.35">
      <c r="A34" s="341"/>
      <c r="B34" s="342"/>
      <c r="C34" s="343"/>
      <c r="D34" s="342"/>
      <c r="E34" s="342"/>
      <c r="H34" s="342"/>
      <c r="I34" s="343"/>
      <c r="J34" s="342"/>
      <c r="K34" s="342"/>
      <c r="N34" s="342"/>
    </row>
    <row r="35" spans="1:14" ht="15" customHeight="1" x14ac:dyDescent="0.35"/>
    <row r="36" spans="1:14" ht="14.75" customHeight="1" x14ac:dyDescent="0.35"/>
  </sheetData>
  <sheetProtection sheet="1" objects="1" scenarios="1"/>
  <mergeCells count="4">
    <mergeCell ref="B1:D1"/>
    <mergeCell ref="H1:J1"/>
    <mergeCell ref="F2:G2"/>
    <mergeCell ref="L2:M2"/>
  </mergeCells>
  <pageMargins left="0.7" right="0.7" top="0.78740157499999996" bottom="0.78740157499999996" header="0.3" footer="0.3"/>
  <pageSetup paperSize="8"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3C8E8-DB76-495B-8E67-5F18962E24C4}">
  <sheetPr>
    <pageSetUpPr fitToPage="1"/>
  </sheetPr>
  <dimension ref="A1:N45"/>
  <sheetViews>
    <sheetView zoomScale="108" zoomScaleNormal="108" workbookViewId="0">
      <selection activeCell="F49" sqref="F49"/>
    </sheetView>
  </sheetViews>
  <sheetFormatPr baseColWidth="10" defaultColWidth="11.453125" defaultRowHeight="14.5" x14ac:dyDescent="0.35"/>
  <cols>
    <col min="1" max="1" width="3" customWidth="1"/>
    <col min="2" max="4" width="13.6328125" customWidth="1"/>
    <col min="5" max="5" width="16.36328125" customWidth="1"/>
    <col min="6" max="6" width="83.6328125" customWidth="1"/>
    <col min="7" max="8" width="13.6328125" customWidth="1"/>
    <col min="9" max="10" width="13.6328125" style="186" customWidth="1"/>
    <col min="11" max="11" width="12.36328125" style="186" customWidth="1"/>
    <col min="12" max="12" width="12.36328125" customWidth="1"/>
  </cols>
  <sheetData>
    <row r="1" spans="1:11" s="5" customFormat="1" x14ac:dyDescent="0.35">
      <c r="B1" s="693" t="s">
        <v>159</v>
      </c>
      <c r="C1" s="694"/>
      <c r="D1" s="694"/>
      <c r="E1" s="694"/>
      <c r="F1" s="694"/>
      <c r="G1" s="324" t="s">
        <v>160</v>
      </c>
      <c r="H1" s="324"/>
      <c r="I1" s="324"/>
      <c r="J1" s="324"/>
    </row>
    <row r="2" spans="1:11" s="184" customFormat="1" x14ac:dyDescent="0.35">
      <c r="A2" s="270"/>
      <c r="B2" s="319" t="s">
        <v>161</v>
      </c>
      <c r="C2" s="319" t="s">
        <v>162</v>
      </c>
      <c r="D2" s="319" t="s">
        <v>163</v>
      </c>
      <c r="E2" s="320" t="s">
        <v>143</v>
      </c>
      <c r="F2" s="320" t="s">
        <v>144</v>
      </c>
      <c r="G2" s="321" t="s">
        <v>164</v>
      </c>
      <c r="H2" s="322" t="s">
        <v>165</v>
      </c>
      <c r="I2" s="323" t="s">
        <v>166</v>
      </c>
      <c r="J2" s="315" t="s">
        <v>167</v>
      </c>
      <c r="K2" s="277" t="s">
        <v>168</v>
      </c>
    </row>
    <row r="3" spans="1:11" s="286" customFormat="1" x14ac:dyDescent="0.35">
      <c r="A3" s="282">
        <v>1</v>
      </c>
      <c r="B3" s="278">
        <v>43707</v>
      </c>
      <c r="C3" s="278">
        <v>43860</v>
      </c>
      <c r="D3" s="278">
        <v>43920</v>
      </c>
      <c r="E3" s="260" t="str">
        <f>Modulangebot!F3</f>
        <v>P1_01</v>
      </c>
      <c r="F3" s="260" t="str">
        <f>Modulangebot!I3</f>
        <v>Grundfragen der Heilpädagogik</v>
      </c>
      <c r="G3" s="266">
        <v>44044</v>
      </c>
      <c r="H3" s="273"/>
      <c r="I3" s="228"/>
      <c r="J3" s="229"/>
      <c r="K3" s="285"/>
    </row>
    <row r="4" spans="1:11" s="286" customFormat="1" x14ac:dyDescent="0.35">
      <c r="A4" s="185">
        <v>2</v>
      </c>
      <c r="B4" s="278">
        <v>43707</v>
      </c>
      <c r="C4" s="278">
        <v>43860</v>
      </c>
      <c r="D4" s="278">
        <v>43920</v>
      </c>
      <c r="E4" s="260" t="str">
        <f>Modulangebot!F4</f>
        <v>P1_02</v>
      </c>
      <c r="F4" s="260" t="str">
        <f>Modulangebot!I4</f>
        <v>Diagnostik, Förderung und Partizipation bei besonderem Bildungsbedarf</v>
      </c>
      <c r="G4" s="266">
        <v>44044</v>
      </c>
      <c r="H4" s="273"/>
      <c r="I4" s="228"/>
      <c r="J4" s="229"/>
      <c r="K4" s="285"/>
    </row>
    <row r="5" spans="1:11" s="286" customFormat="1" x14ac:dyDescent="0.35">
      <c r="A5" s="185">
        <v>3</v>
      </c>
      <c r="B5" s="278">
        <v>43707</v>
      </c>
      <c r="C5" s="278">
        <v>43860</v>
      </c>
      <c r="D5" s="278">
        <v>43920</v>
      </c>
      <c r="E5" s="260" t="str">
        <f>Modulangebot!F5</f>
        <v>P3_01</v>
      </c>
      <c r="F5" s="260" t="str">
        <f>Modulangebot!I5</f>
        <v>Inklusive Didaktik unter heilpädagogischer Perspektive. Lernen und Partizipation in Sprache und Mathematik</v>
      </c>
      <c r="G5" s="266">
        <v>44044</v>
      </c>
      <c r="H5" s="273"/>
      <c r="I5" s="229"/>
      <c r="J5" s="229"/>
      <c r="K5" s="285"/>
    </row>
    <row r="6" spans="1:11" s="286" customFormat="1" x14ac:dyDescent="0.35">
      <c r="A6" s="185">
        <v>4</v>
      </c>
      <c r="B6" s="278">
        <v>43707</v>
      </c>
      <c r="C6" s="278">
        <v>43860</v>
      </c>
      <c r="D6" s="278">
        <v>43920</v>
      </c>
      <c r="E6" s="260" t="str">
        <f>Modulangebot!F6</f>
        <v>P4_01</v>
      </c>
      <c r="F6" s="260" t="str">
        <f>Modulangebot!I6</f>
        <v>Schulische Heilpädagogik im Schweizer Bildungssystem</v>
      </c>
      <c r="G6" s="266">
        <v>44044</v>
      </c>
      <c r="H6" s="273"/>
      <c r="I6" s="229"/>
      <c r="J6" s="229"/>
      <c r="K6" s="285"/>
    </row>
    <row r="7" spans="1:11" s="286" customFormat="1" x14ac:dyDescent="0.35">
      <c r="A7" s="185">
        <v>5</v>
      </c>
      <c r="B7" s="278">
        <v>43707</v>
      </c>
      <c r="C7" s="278">
        <v>43860</v>
      </c>
      <c r="D7" s="278">
        <v>43920</v>
      </c>
      <c r="E7" s="260" t="str">
        <f>Modulangebot!F8</f>
        <v>P4_02</v>
      </c>
      <c r="F7" s="260" t="str">
        <f>Modulangebot!I8</f>
        <v>Grundlagen der Heilpädagogischen Früherziehung</v>
      </c>
      <c r="G7" s="266">
        <v>44044</v>
      </c>
      <c r="H7" s="274"/>
      <c r="I7" s="264"/>
      <c r="J7" s="229"/>
      <c r="K7" s="285"/>
    </row>
    <row r="8" spans="1:11" s="286" customFormat="1" x14ac:dyDescent="0.35">
      <c r="A8" s="185">
        <v>6</v>
      </c>
      <c r="B8" s="278"/>
      <c r="C8" s="278">
        <v>43860</v>
      </c>
      <c r="D8" s="278">
        <v>43920</v>
      </c>
      <c r="E8" s="279" t="s">
        <v>169</v>
      </c>
      <c r="F8" s="260" t="s">
        <v>170</v>
      </c>
      <c r="G8" s="278">
        <v>44044</v>
      </c>
      <c r="H8" s="273"/>
      <c r="I8" s="229"/>
      <c r="J8" s="229"/>
      <c r="K8" s="285"/>
    </row>
    <row r="9" spans="1:11" s="286" customFormat="1" x14ac:dyDescent="0.35">
      <c r="A9" s="185">
        <v>7</v>
      </c>
      <c r="B9" s="278"/>
      <c r="C9" s="278">
        <v>43860</v>
      </c>
      <c r="D9" s="278">
        <v>43920</v>
      </c>
      <c r="E9" s="260" t="str">
        <f>Modulangebot!F44</f>
        <v>BP5_02</v>
      </c>
      <c r="F9" s="260" t="str">
        <f>Modulangebot!I44</f>
        <v>Portfolio</v>
      </c>
      <c r="G9" s="278">
        <v>44044</v>
      </c>
      <c r="H9" s="273"/>
      <c r="I9" s="229"/>
      <c r="J9" s="229"/>
      <c r="K9" s="285"/>
    </row>
    <row r="10" spans="1:11" s="286" customFormat="1" x14ac:dyDescent="0.35">
      <c r="A10" s="185">
        <v>9</v>
      </c>
      <c r="B10" s="278">
        <v>43707</v>
      </c>
      <c r="C10" s="278">
        <v>43860</v>
      </c>
      <c r="D10" s="278">
        <v>43920</v>
      </c>
      <c r="E10" s="260" t="str">
        <f>Modulangebot!F10</f>
        <v>WP2_01.1</v>
      </c>
      <c r="F10" s="260" t="str">
        <f>Modulangebot!I10</f>
        <v>Heilpädagogik im Bereich Lernen. Lernschwierigkeiten</v>
      </c>
      <c r="G10" s="266">
        <v>44044</v>
      </c>
      <c r="H10" s="274"/>
      <c r="I10" s="228"/>
      <c r="J10" s="229"/>
      <c r="K10" s="285"/>
    </row>
    <row r="11" spans="1:11" s="286" customFormat="1" x14ac:dyDescent="0.35">
      <c r="A11" s="185">
        <v>10</v>
      </c>
      <c r="B11" s="278">
        <v>43707</v>
      </c>
      <c r="C11" s="278">
        <v>43860</v>
      </c>
      <c r="D11" s="278">
        <v>43920</v>
      </c>
      <c r="E11" s="260" t="str">
        <f>Modulangebot!F12</f>
        <v>WP2_02.1</v>
      </c>
      <c r="F11" s="260" t="str">
        <f>Modulangebot!I12</f>
        <v>Heilpädagogik im Bereich sozial-emotionale Entwicklung und Verhalten I</v>
      </c>
      <c r="G11" s="266">
        <v>44044</v>
      </c>
      <c r="H11" s="274"/>
      <c r="I11" s="229"/>
      <c r="J11" s="229"/>
      <c r="K11" s="285"/>
    </row>
    <row r="12" spans="1:11" s="286" customFormat="1" x14ac:dyDescent="0.35">
      <c r="A12" s="314">
        <v>11</v>
      </c>
      <c r="B12" s="278">
        <v>43707</v>
      </c>
      <c r="C12" s="278">
        <v>43860</v>
      </c>
      <c r="D12" s="278">
        <v>43920</v>
      </c>
      <c r="E12" s="260" t="str">
        <f>Modulangebot!F14</f>
        <v>WP2_03.1</v>
      </c>
      <c r="F12" s="260" t="str">
        <f>Modulangebot!I14</f>
        <v>Heilpädagogik im Bereich geistige Entwicklung I</v>
      </c>
      <c r="G12" s="266">
        <v>44044</v>
      </c>
      <c r="H12" s="274"/>
      <c r="I12" s="228"/>
      <c r="J12" s="229"/>
      <c r="K12" s="285"/>
    </row>
    <row r="13" spans="1:11" s="286" customFormat="1" x14ac:dyDescent="0.35">
      <c r="A13" s="185">
        <v>12</v>
      </c>
      <c r="B13" s="278">
        <v>43707</v>
      </c>
      <c r="C13" s="278">
        <v>43860</v>
      </c>
      <c r="D13" s="278">
        <v>43920</v>
      </c>
      <c r="E13" s="260" t="str">
        <f>Modulangebot!F20</f>
        <v>WP2_06.1</v>
      </c>
      <c r="F13" s="260" t="str">
        <f>Modulangebot!I20</f>
        <v>Heilpädagogik im Bereich körperlich-motorische Entwicklung. Motorische Beeinträchtigungen</v>
      </c>
      <c r="G13" s="266">
        <v>44044</v>
      </c>
      <c r="H13" s="274"/>
      <c r="I13" s="229"/>
      <c r="J13" s="229"/>
      <c r="K13" s="285"/>
    </row>
    <row r="14" spans="1:11" s="287" customFormat="1" ht="15" thickBot="1" x14ac:dyDescent="0.4">
      <c r="A14" s="283">
        <v>13</v>
      </c>
      <c r="B14" s="288">
        <v>43707</v>
      </c>
      <c r="C14" s="288">
        <v>43860</v>
      </c>
      <c r="D14" s="288">
        <v>43920</v>
      </c>
      <c r="E14" s="289" t="str">
        <f>Modulangebot!F25</f>
        <v>WP2_10</v>
      </c>
      <c r="F14" s="289" t="str">
        <f>Modulangebot!I25</f>
        <v>Autismus im Kontext der Schulischen Heilpädagogik</v>
      </c>
      <c r="G14" s="290">
        <v>44044</v>
      </c>
      <c r="H14" s="284"/>
      <c r="I14" s="230"/>
      <c r="J14" s="230"/>
    </row>
    <row r="15" spans="1:11" s="291" customFormat="1" x14ac:dyDescent="0.35">
      <c r="A15" s="185">
        <v>14</v>
      </c>
      <c r="B15" s="292">
        <v>43707</v>
      </c>
      <c r="C15" s="292">
        <v>43951</v>
      </c>
      <c r="D15" s="292">
        <v>43920</v>
      </c>
      <c r="E15" s="293" t="str">
        <f>Modulangebot!F7</f>
        <v>P1_03</v>
      </c>
      <c r="F15" s="293" t="str">
        <f>Modulangebot!I7</f>
        <v>Heilpädagogik im Vorschulbereich</v>
      </c>
      <c r="G15" s="293"/>
      <c r="H15" s="294">
        <v>44228</v>
      </c>
      <c r="I15" s="231"/>
      <c r="J15" s="231"/>
      <c r="K15" s="295"/>
    </row>
    <row r="16" spans="1:11" s="291" customFormat="1" x14ac:dyDescent="0.35">
      <c r="A16" s="185">
        <v>15</v>
      </c>
      <c r="B16" s="267">
        <v>43707</v>
      </c>
      <c r="C16" s="267">
        <v>43951</v>
      </c>
      <c r="D16" s="292">
        <v>43920</v>
      </c>
      <c r="E16" s="261" t="str">
        <f>Modulangebot!F38</f>
        <v>P4_06</v>
      </c>
      <c r="F16" s="261" t="str">
        <f>Modulangebot!I38</f>
        <v>Diagnostik und Früherfassung in der Heilpädagogischen Früherziehung</v>
      </c>
      <c r="G16" s="261"/>
      <c r="H16" s="275">
        <v>44228</v>
      </c>
      <c r="I16" s="229"/>
      <c r="J16" s="229"/>
      <c r="K16" s="295"/>
    </row>
    <row r="17" spans="1:14" s="291" customFormat="1" x14ac:dyDescent="0.35">
      <c r="A17" s="185">
        <v>16</v>
      </c>
      <c r="B17" s="267"/>
      <c r="C17" s="267">
        <v>43951</v>
      </c>
      <c r="D17" s="292">
        <v>43920</v>
      </c>
      <c r="E17" s="280" t="s">
        <v>171</v>
      </c>
      <c r="F17" s="261" t="s">
        <v>172</v>
      </c>
      <c r="G17" s="261"/>
      <c r="H17" s="275">
        <v>44228</v>
      </c>
      <c r="I17" s="229"/>
      <c r="J17" s="229"/>
      <c r="K17" s="295"/>
    </row>
    <row r="18" spans="1:14" s="291" customFormat="1" x14ac:dyDescent="0.35">
      <c r="A18" s="185">
        <v>17</v>
      </c>
      <c r="B18" s="267"/>
      <c r="C18" s="267">
        <v>44134</v>
      </c>
      <c r="D18" s="292">
        <v>43920</v>
      </c>
      <c r="E18" s="261" t="str">
        <f>Modulangebot!F46</f>
        <v>M5_03</v>
      </c>
      <c r="F18" s="261" t="str">
        <f>Modulangebot!I46</f>
        <v>Masterarbeit</v>
      </c>
      <c r="G18" s="261"/>
      <c r="H18" s="275">
        <v>44228</v>
      </c>
      <c r="I18" s="229"/>
      <c r="J18" s="229"/>
      <c r="K18" s="295"/>
    </row>
    <row r="19" spans="1:14" s="291" customFormat="1" x14ac:dyDescent="0.35">
      <c r="A19" s="185">
        <v>18</v>
      </c>
      <c r="B19" s="267">
        <v>43707</v>
      </c>
      <c r="C19" s="267">
        <v>43951</v>
      </c>
      <c r="D19" s="292">
        <v>43920</v>
      </c>
      <c r="E19" s="261" t="str">
        <f>Modulangebot!F11</f>
        <v>WP2_01.2</v>
      </c>
      <c r="F19" s="261" t="str">
        <f>Modulangebot!I11</f>
        <v>Heilpädagogik im Bereich Lernen. Inklusionssensible Lehr- und Lernsituationen</v>
      </c>
      <c r="G19" s="261"/>
      <c r="H19" s="275">
        <v>44228</v>
      </c>
      <c r="I19" s="229"/>
      <c r="J19" s="229"/>
      <c r="K19" s="295"/>
    </row>
    <row r="20" spans="1:14" s="291" customFormat="1" x14ac:dyDescent="0.35">
      <c r="A20" s="185">
        <v>19</v>
      </c>
      <c r="B20" s="267">
        <v>43707</v>
      </c>
      <c r="C20" s="267">
        <v>43951</v>
      </c>
      <c r="D20" s="292">
        <v>43920</v>
      </c>
      <c r="E20" s="261" t="str">
        <f>Modulangebot!F13</f>
        <v>WP2_02.2</v>
      </c>
      <c r="F20" s="261" t="str">
        <f>Modulangebot!I13</f>
        <v>Heilpädagogik im Bereich sozial-emotionale Entwicklung und Verhalten II</v>
      </c>
      <c r="G20" s="261"/>
      <c r="H20" s="275">
        <v>44228</v>
      </c>
      <c r="I20" s="229"/>
      <c r="J20" s="229"/>
      <c r="K20" s="295"/>
    </row>
    <row r="21" spans="1:14" s="291" customFormat="1" x14ac:dyDescent="0.35">
      <c r="A21" s="185">
        <v>20</v>
      </c>
      <c r="B21" s="267">
        <v>43707</v>
      </c>
      <c r="C21" s="267">
        <v>43951</v>
      </c>
      <c r="D21" s="292">
        <v>43920</v>
      </c>
      <c r="E21" s="261" t="str">
        <f>Modulangebot!F15</f>
        <v>WP2_03.2</v>
      </c>
      <c r="F21" s="261" t="str">
        <f>Modulangebot!I15</f>
        <v>Heilpädagogik im Bereich geistige Entwicklung II</v>
      </c>
      <c r="G21" s="261"/>
      <c r="H21" s="275">
        <v>44228</v>
      </c>
      <c r="I21" s="229"/>
      <c r="J21" s="229"/>
      <c r="K21" s="295"/>
    </row>
    <row r="22" spans="1:14" s="291" customFormat="1" x14ac:dyDescent="0.35">
      <c r="A22" s="185">
        <v>21</v>
      </c>
      <c r="B22" s="267">
        <v>43707</v>
      </c>
      <c r="C22" s="292">
        <v>43951</v>
      </c>
      <c r="D22" s="292">
        <v>43920</v>
      </c>
      <c r="E22" s="261" t="str">
        <f>Modulangebot!F21</f>
        <v>WP2_06.2</v>
      </c>
      <c r="F22" s="329" t="str">
        <f>Modulangebot!I21</f>
        <v>Heilpädagogik im Bereich körperlich-motorische Entwicklung. Chronische Erkrankungen</v>
      </c>
      <c r="G22" s="261"/>
      <c r="H22" s="267">
        <v>43862</v>
      </c>
      <c r="I22" s="229"/>
      <c r="J22" s="330"/>
      <c r="K22" s="295"/>
    </row>
    <row r="23" spans="1:14" s="291" customFormat="1" x14ac:dyDescent="0.35">
      <c r="A23" s="185">
        <v>22</v>
      </c>
      <c r="B23" s="267">
        <v>43707</v>
      </c>
      <c r="C23" s="267">
        <v>43951</v>
      </c>
      <c r="D23" s="292">
        <v>43920</v>
      </c>
      <c r="E23" s="261" t="str">
        <f>Modulangebot!F24</f>
        <v>WP2_09</v>
      </c>
      <c r="F23" s="261" t="str">
        <f>Modulangebot!I24</f>
        <v>Prävention und Förderung bei Beeinträchtigungen der Sprache und Kommunikation</v>
      </c>
      <c r="G23" s="261"/>
      <c r="H23" s="275">
        <v>44228</v>
      </c>
      <c r="I23" s="229"/>
      <c r="J23" s="229"/>
      <c r="K23" s="295"/>
    </row>
    <row r="24" spans="1:14" s="291" customFormat="1" x14ac:dyDescent="0.35">
      <c r="A24" s="185">
        <v>23</v>
      </c>
      <c r="B24" s="267">
        <v>43707</v>
      </c>
      <c r="C24" s="267">
        <v>43951</v>
      </c>
      <c r="D24" s="292">
        <v>43920</v>
      </c>
      <c r="E24" s="261" t="str">
        <f>Modulangebot!F27</f>
        <v>WP3_02</v>
      </c>
      <c r="F24" s="261" t="str">
        <f>Modulangebot!I27</f>
        <v xml:space="preserve">Mathematik bei besonderem Bildungsbedarf </v>
      </c>
      <c r="G24" s="261"/>
      <c r="H24" s="275">
        <v>44228</v>
      </c>
      <c r="I24" s="229"/>
      <c r="J24" s="229"/>
      <c r="K24" s="295"/>
    </row>
    <row r="25" spans="1:14" s="291" customFormat="1" x14ac:dyDescent="0.35">
      <c r="A25" s="185">
        <v>24</v>
      </c>
      <c r="B25" s="267">
        <v>43707</v>
      </c>
      <c r="C25" s="267">
        <v>43951</v>
      </c>
      <c r="D25" s="292">
        <v>43920</v>
      </c>
      <c r="E25" s="261" t="str">
        <f>Modulangebot!F28</f>
        <v>WP3_03</v>
      </c>
      <c r="F25" s="261" t="str">
        <f>Modulangebot!I28</f>
        <v xml:space="preserve">Sprache bei besonderem Bildungsbedarf </v>
      </c>
      <c r="G25" s="261"/>
      <c r="H25" s="275">
        <v>44228</v>
      </c>
      <c r="I25" s="228"/>
      <c r="J25" s="229"/>
      <c r="K25" s="295"/>
    </row>
    <row r="26" spans="1:14" s="296" customFormat="1" ht="15" thickBot="1" x14ac:dyDescent="0.4">
      <c r="A26" s="283">
        <v>25</v>
      </c>
      <c r="B26" s="297">
        <v>43707</v>
      </c>
      <c r="C26" s="297">
        <v>43951</v>
      </c>
      <c r="D26" s="297">
        <v>43920</v>
      </c>
      <c r="E26" s="298" t="str">
        <f>Modulangebot!F29</f>
        <v>WP3_04</v>
      </c>
      <c r="F26" s="298" t="str">
        <f>Modulangebot!I29</f>
        <v>Medien und Informatik in der Schulischen Heilpädagogik</v>
      </c>
      <c r="G26" s="299"/>
      <c r="H26" s="300">
        <v>44228</v>
      </c>
      <c r="I26" s="230"/>
      <c r="J26" s="230"/>
      <c r="N26" s="296" t="s">
        <v>173</v>
      </c>
    </row>
    <row r="27" spans="1:14" s="271" customFormat="1" x14ac:dyDescent="0.35">
      <c r="A27" s="185">
        <v>26</v>
      </c>
      <c r="B27" s="268">
        <v>43707</v>
      </c>
      <c r="C27" s="268">
        <v>44165</v>
      </c>
      <c r="D27" s="360">
        <v>44285</v>
      </c>
      <c r="E27" s="262" t="str">
        <f>Modulangebot!F39</f>
        <v>P4_07</v>
      </c>
      <c r="F27" s="262" t="str">
        <f>Modulangebot!I39</f>
        <v>Entwicklungsorientierte Intervention in der Heilpädagogischen Früherziehung</v>
      </c>
      <c r="G27" s="262"/>
      <c r="H27" s="265"/>
      <c r="I27" s="268">
        <v>44409</v>
      </c>
      <c r="J27" s="229"/>
      <c r="K27" s="301"/>
    </row>
    <row r="28" spans="1:14" s="271" customFormat="1" x14ac:dyDescent="0.35">
      <c r="A28" s="185">
        <v>27</v>
      </c>
      <c r="B28" s="268">
        <v>43707</v>
      </c>
      <c r="C28" s="268">
        <v>44165</v>
      </c>
      <c r="D28" s="360">
        <v>44285</v>
      </c>
      <c r="E28" s="405" t="str">
        <f>Modulangebot!F41</f>
        <v>P4_08</v>
      </c>
      <c r="F28" s="405" t="str">
        <f>Modulangebot!I41</f>
        <v>Beratung und Begleitung von Eltern und weiteren Bezugs- und Fachpersonen in der Heilpädagogischen Früherziehung</v>
      </c>
      <c r="G28" s="262"/>
      <c r="H28" s="265"/>
      <c r="I28" s="268"/>
      <c r="J28" s="229"/>
      <c r="K28" s="301"/>
    </row>
    <row r="29" spans="1:14" s="271" customFormat="1" x14ac:dyDescent="0.35">
      <c r="A29" s="185">
        <v>28</v>
      </c>
      <c r="B29" s="268"/>
      <c r="C29" s="268">
        <v>44165</v>
      </c>
      <c r="D29" s="268">
        <v>44285</v>
      </c>
      <c r="E29" s="188" t="s">
        <v>174</v>
      </c>
      <c r="F29" s="262" t="s">
        <v>175</v>
      </c>
      <c r="G29" s="262"/>
      <c r="H29" s="281"/>
      <c r="I29" s="268">
        <v>44409</v>
      </c>
      <c r="J29" s="229"/>
      <c r="K29" s="301"/>
    </row>
    <row r="30" spans="1:14" s="271" customFormat="1" x14ac:dyDescent="0.35">
      <c r="A30" s="185">
        <v>29</v>
      </c>
      <c r="B30" s="268">
        <v>43707</v>
      </c>
      <c r="C30" s="268">
        <v>44165</v>
      </c>
      <c r="D30" s="268">
        <v>44285</v>
      </c>
      <c r="E30" s="262" t="str">
        <f>Modulangebot!F16</f>
        <v>WP2_04.1</v>
      </c>
      <c r="F30" s="262" t="str">
        <f>Modulangebot!I16</f>
        <v>Heilpädagogik im Bereich Hören I</v>
      </c>
      <c r="G30" s="262"/>
      <c r="H30" s="265"/>
      <c r="I30" s="268">
        <v>44409</v>
      </c>
      <c r="J30" s="229"/>
      <c r="K30" s="301"/>
    </row>
    <row r="31" spans="1:14" s="271" customFormat="1" x14ac:dyDescent="0.35">
      <c r="A31" s="185">
        <v>30</v>
      </c>
      <c r="B31" s="268">
        <v>43707</v>
      </c>
      <c r="C31" s="268">
        <v>44165</v>
      </c>
      <c r="D31" s="268">
        <v>44285</v>
      </c>
      <c r="E31" s="262" t="str">
        <f>Modulangebot!F18</f>
        <v>WP2_05.1</v>
      </c>
      <c r="F31" s="262" t="str">
        <f>Modulangebot!I18</f>
        <v>Heilpädagogik im Bereich Sehen I</v>
      </c>
      <c r="G31" s="262"/>
      <c r="H31" s="265"/>
      <c r="I31" s="268">
        <v>44409</v>
      </c>
      <c r="J31" s="229"/>
      <c r="K31" s="301"/>
    </row>
    <row r="32" spans="1:14" s="271" customFormat="1" x14ac:dyDescent="0.35">
      <c r="A32" s="185">
        <v>31</v>
      </c>
      <c r="B32" s="268">
        <v>43707</v>
      </c>
      <c r="C32" s="268">
        <v>44165</v>
      </c>
      <c r="D32" s="268">
        <v>44285</v>
      </c>
      <c r="E32" s="262" t="str">
        <f>Modulangebot!F22</f>
        <v>WP2_07</v>
      </c>
      <c r="F32" s="262" t="str">
        <f>Modulangebot!I22</f>
        <v>Schwere mehrfache Beeinträchtigungen</v>
      </c>
      <c r="G32" s="262"/>
      <c r="H32" s="265"/>
      <c r="I32" s="268">
        <v>44409</v>
      </c>
      <c r="J32" s="229"/>
      <c r="K32" s="301"/>
    </row>
    <row r="33" spans="1:11" s="271" customFormat="1" x14ac:dyDescent="0.35">
      <c r="A33" s="185">
        <v>32</v>
      </c>
      <c r="B33" s="268">
        <v>43707</v>
      </c>
      <c r="C33" s="268">
        <v>44165</v>
      </c>
      <c r="D33" s="268">
        <v>44285</v>
      </c>
      <c r="E33" s="262" t="str">
        <f>Modulangebot!F23</f>
        <v>WP2_08</v>
      </c>
      <c r="F33" s="263" t="str">
        <f>Modulangebot!I23</f>
        <v>Begabungs- und Begabtenförderung</v>
      </c>
      <c r="G33" s="262"/>
      <c r="H33" s="265"/>
      <c r="I33" s="268">
        <v>44409</v>
      </c>
      <c r="J33" s="229"/>
      <c r="K33" s="301"/>
    </row>
    <row r="34" spans="1:11" s="271" customFormat="1" x14ac:dyDescent="0.35">
      <c r="A34" s="185">
        <v>33</v>
      </c>
      <c r="B34" s="268">
        <v>43707</v>
      </c>
      <c r="C34" s="268">
        <v>44165</v>
      </c>
      <c r="D34" s="268">
        <v>44285</v>
      </c>
      <c r="E34" s="262" t="str">
        <f>Modulangebot!F32</f>
        <v>W3_07</v>
      </c>
      <c r="F34" s="263" t="str">
        <f>Modulangebot!I32</f>
        <v>Deutsch als Zweitsprache und Mehrsprachigkeit</v>
      </c>
      <c r="G34" s="262"/>
      <c r="H34" s="265"/>
      <c r="I34" s="268">
        <v>44409</v>
      </c>
      <c r="J34" s="229"/>
      <c r="K34" s="301"/>
    </row>
    <row r="35" spans="1:11" s="271" customFormat="1" x14ac:dyDescent="0.35">
      <c r="A35" s="185">
        <v>34</v>
      </c>
      <c r="B35" s="268">
        <v>43707</v>
      </c>
      <c r="C35" s="268">
        <v>44165</v>
      </c>
      <c r="D35" s="268">
        <v>44285</v>
      </c>
      <c r="E35" s="262" t="str">
        <f>Modulangebot!F34</f>
        <v>WP4_04.1</v>
      </c>
      <c r="F35" s="262" t="str">
        <f>Modulangebot!I34</f>
        <v>Beratung und Coaching in heilpädagogischen Berufsfeldern</v>
      </c>
      <c r="G35" s="262"/>
      <c r="H35" s="265"/>
      <c r="I35" s="268">
        <v>44409</v>
      </c>
      <c r="J35" s="229"/>
      <c r="K35" s="301"/>
    </row>
    <row r="36" spans="1:11" s="302" customFormat="1" ht="15" thickBot="1" x14ac:dyDescent="0.4">
      <c r="A36" s="317">
        <v>35</v>
      </c>
      <c r="B36" s="303">
        <v>43707</v>
      </c>
      <c r="C36" s="303">
        <v>44165</v>
      </c>
      <c r="D36" s="303">
        <v>44285</v>
      </c>
      <c r="E36" s="304" t="str">
        <f>Modulangebot!F36</f>
        <v>WP4_05.1</v>
      </c>
      <c r="F36" s="304" t="str">
        <f>Modulangebot!I36</f>
        <v>Schul- und Organisationsentwicklung in heilpädagogischen Berufsfeldern I</v>
      </c>
      <c r="G36" s="304"/>
      <c r="H36" s="305"/>
      <c r="I36" s="303">
        <v>44409</v>
      </c>
      <c r="J36" s="230"/>
    </row>
    <row r="37" spans="1:11" s="272" customFormat="1" x14ac:dyDescent="0.35">
      <c r="A37" s="185">
        <v>36</v>
      </c>
      <c r="B37" s="269">
        <v>43707</v>
      </c>
      <c r="C37" s="306">
        <v>44316</v>
      </c>
      <c r="D37" s="306">
        <v>44285</v>
      </c>
      <c r="E37" s="307" t="str">
        <f>Modulangebot!F40</f>
        <v>P4_09</v>
      </c>
      <c r="F37" s="307" t="str">
        <f>Modulangebot!I40</f>
        <v>Interdisziplinarität und Kooperation im Kontext der Heilpädagogischen Früherziehung</v>
      </c>
      <c r="G37" s="315"/>
      <c r="H37" s="316"/>
      <c r="I37" s="306"/>
      <c r="J37" s="306">
        <v>44593</v>
      </c>
      <c r="K37" s="308"/>
    </row>
    <row r="38" spans="1:11" s="272" customFormat="1" x14ac:dyDescent="0.35">
      <c r="A38" s="314">
        <v>37</v>
      </c>
      <c r="B38" s="269">
        <v>43707</v>
      </c>
      <c r="C38" s="269">
        <v>44316</v>
      </c>
      <c r="D38" s="306">
        <v>44285</v>
      </c>
      <c r="E38" s="187" t="str">
        <f>Modulangebot!F17</f>
        <v>WP2_04.2</v>
      </c>
      <c r="F38" s="187" t="str">
        <f>Modulangebot!I17</f>
        <v>Heilpädagogik im Bereich Hören II</v>
      </c>
      <c r="G38" s="187"/>
      <c r="H38" s="276"/>
      <c r="I38" s="187"/>
      <c r="J38" s="269">
        <v>44593</v>
      </c>
      <c r="K38" s="308"/>
    </row>
    <row r="39" spans="1:11" s="272" customFormat="1" x14ac:dyDescent="0.35">
      <c r="A39" s="185">
        <v>38</v>
      </c>
      <c r="B39" s="269">
        <v>43707</v>
      </c>
      <c r="C39" s="269">
        <v>44316</v>
      </c>
      <c r="D39" s="306">
        <v>44285</v>
      </c>
      <c r="E39" s="187" t="str">
        <f>Modulangebot!F19</f>
        <v>WP2_05.2</v>
      </c>
      <c r="F39" s="276" t="str">
        <f>Modulangebot!I19</f>
        <v>Heilpädagogik im Bereich Sehen II</v>
      </c>
      <c r="G39" s="187"/>
      <c r="H39" s="187"/>
      <c r="I39" s="187"/>
      <c r="J39" s="269">
        <v>44593</v>
      </c>
      <c r="K39" s="308"/>
    </row>
    <row r="40" spans="1:11" s="272" customFormat="1" x14ac:dyDescent="0.35">
      <c r="A40" s="185">
        <v>39</v>
      </c>
      <c r="B40" s="269">
        <v>43707</v>
      </c>
      <c r="C40" s="269">
        <v>44316</v>
      </c>
      <c r="D40" s="306">
        <v>44285</v>
      </c>
      <c r="E40" s="187" t="str">
        <f>Modulangebot!F26</f>
        <v>WP2_11</v>
      </c>
      <c r="F40" s="187" t="str">
        <f>Modulangebot!I26</f>
        <v>Autismus im Kontext der Heilpädagogischen Früherziehung</v>
      </c>
      <c r="G40" s="187"/>
      <c r="H40" s="276"/>
      <c r="I40" s="187"/>
      <c r="J40" s="269">
        <v>44593</v>
      </c>
      <c r="K40" s="308"/>
    </row>
    <row r="41" spans="1:11" s="272" customFormat="1" x14ac:dyDescent="0.35">
      <c r="A41" s="185">
        <v>40</v>
      </c>
      <c r="B41" s="269">
        <v>43707</v>
      </c>
      <c r="C41" s="269">
        <v>44316</v>
      </c>
      <c r="D41" s="306">
        <v>44285</v>
      </c>
      <c r="E41" s="187" t="str">
        <f>Modulangebot!F30</f>
        <v>WP3_05</v>
      </c>
      <c r="F41" s="187" t="str">
        <f>Modulangebot!I30</f>
        <v>Natur, Mensch, Gesellschaft in der Schulischen Heilpädagogik</v>
      </c>
      <c r="G41" s="187"/>
      <c r="H41" s="276"/>
      <c r="I41" s="187"/>
      <c r="J41" s="269">
        <v>44593</v>
      </c>
      <c r="K41" s="308"/>
    </row>
    <row r="42" spans="1:11" s="272" customFormat="1" x14ac:dyDescent="0.35">
      <c r="A42" s="314">
        <v>41</v>
      </c>
      <c r="B42" s="269">
        <v>43707</v>
      </c>
      <c r="C42" s="269">
        <v>44316</v>
      </c>
      <c r="D42" s="306">
        <v>44285</v>
      </c>
      <c r="E42" s="187" t="str">
        <f>Modulangebot!F31</f>
        <v>WP3_06</v>
      </c>
      <c r="F42" s="187" t="str">
        <f>Modulangebot!I31</f>
        <v>Künste in der Schulischen Heilpädagogik</v>
      </c>
      <c r="G42" s="187"/>
      <c r="H42" s="276"/>
      <c r="I42" s="187"/>
      <c r="J42" s="269">
        <v>44593</v>
      </c>
      <c r="K42" s="308"/>
    </row>
    <row r="43" spans="1:11" s="272" customFormat="1" x14ac:dyDescent="0.35">
      <c r="A43" s="185">
        <v>42</v>
      </c>
      <c r="B43" s="269">
        <v>43707</v>
      </c>
      <c r="C43" s="269">
        <v>44316</v>
      </c>
      <c r="D43" s="306">
        <v>44285</v>
      </c>
      <c r="E43" s="187" t="str">
        <f>Modulangebot!F33</f>
        <v>WP4_03</v>
      </c>
      <c r="F43" s="276" t="str">
        <f>Modulangebot!I33</f>
        <v>Berufliche Integration. Heilpädagogische Begleitung des Übergangs Schule-Beruf</v>
      </c>
      <c r="G43" s="187"/>
      <c r="H43" s="187"/>
      <c r="I43" s="187"/>
      <c r="J43" s="269">
        <v>44593</v>
      </c>
      <c r="K43" s="308"/>
    </row>
    <row r="44" spans="1:11" s="272" customFormat="1" x14ac:dyDescent="0.35">
      <c r="A44" s="185">
        <v>43</v>
      </c>
      <c r="B44" s="269">
        <v>43707</v>
      </c>
      <c r="C44" s="269">
        <v>44316</v>
      </c>
      <c r="D44" s="306">
        <v>44285</v>
      </c>
      <c r="E44" s="187" t="str">
        <f>Modulangebot!F35</f>
        <v>WP4_04.2</v>
      </c>
      <c r="F44" s="276" t="str">
        <f>Modulangebot!I35</f>
        <v xml:space="preserve">Multiprofessionelle Kooperation </v>
      </c>
      <c r="G44" s="187"/>
      <c r="H44" s="187"/>
      <c r="I44" s="187"/>
      <c r="J44" s="269">
        <v>44593</v>
      </c>
      <c r="K44" s="308"/>
    </row>
    <row r="45" spans="1:11" s="309" customFormat="1" ht="15" thickBot="1" x14ac:dyDescent="0.4">
      <c r="A45" s="317">
        <v>44</v>
      </c>
      <c r="B45" s="310">
        <v>43707</v>
      </c>
      <c r="C45" s="310">
        <v>44316</v>
      </c>
      <c r="D45" s="310">
        <v>44285</v>
      </c>
      <c r="E45" s="311" t="str">
        <f>Modulangebot!F37</f>
        <v>WP4_05.2</v>
      </c>
      <c r="F45" s="312" t="str">
        <f>Modulangebot!I37</f>
        <v>Schul- und Organisationsentwicklung in heilpädagogischen Berufsfeldern II</v>
      </c>
      <c r="G45" s="311"/>
      <c r="H45" s="311"/>
      <c r="I45" s="311"/>
      <c r="J45" s="310">
        <v>44593</v>
      </c>
      <c r="K45" s="313"/>
    </row>
  </sheetData>
  <sheetProtection sheet="1" objects="1" scenarios="1"/>
  <sortState xmlns:xlrd2="http://schemas.microsoft.com/office/spreadsheetml/2017/richdata2" ref="B15:J16">
    <sortCondition ref="E15:E16"/>
  </sortState>
  <mergeCells count="1">
    <mergeCell ref="B1:F1"/>
  </mergeCells>
  <phoneticPr fontId="6" type="noConversion"/>
  <pageMargins left="0.7" right="0.7" top="0.78740157499999996" bottom="0.78740157499999996" header="0.3" footer="0.3"/>
  <pageSetup paperSize="8"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C744ED7268AD49A4B8A19A73EC94FA" ma:contentTypeVersion="9" ma:contentTypeDescription="Create a new document." ma:contentTypeScope="" ma:versionID="08b2a23d087a54f014f6811b570cfb73">
  <xsd:schema xmlns:xsd="http://www.w3.org/2001/XMLSchema" xmlns:xs="http://www.w3.org/2001/XMLSchema" xmlns:p="http://schemas.microsoft.com/office/2006/metadata/properties" xmlns:ns2="11d41ca7-77d7-4146-b28a-068dc8b078b1" xmlns:ns3="667505f3-2832-439d-a107-4c865ea5527c" targetNamespace="http://schemas.microsoft.com/office/2006/metadata/properties" ma:root="true" ma:fieldsID="11a58b088baac863cba4bd69dd86e4db" ns2:_="" ns3:_="">
    <xsd:import namespace="11d41ca7-77d7-4146-b28a-068dc8b078b1"/>
    <xsd:import namespace="667505f3-2832-439d-a107-4c865ea5527c"/>
    <xsd:element name="properties">
      <xsd:complexType>
        <xsd:sequence>
          <xsd:element name="documentManagement">
            <xsd:complexType>
              <xsd:all>
                <xsd:element ref="ns2:Eigner" minOccurs="0"/>
                <xsd:element ref="ns3:TaxKeywordTaxHTField" minOccurs="0"/>
                <xsd:element ref="ns3:TaxCatchAll" minOccurs="0"/>
                <xsd:element ref="ns2:MediaServiceMetadata" minOccurs="0"/>
                <xsd:element ref="ns2:MediaServiceFastMetadata" minOccurs="0"/>
                <xsd:element ref="ns2:gae6499f114e4076a1915bb68227449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41ca7-77d7-4146-b28a-068dc8b078b1" elementFormDefault="qualified">
    <xsd:import namespace="http://schemas.microsoft.com/office/2006/documentManagement/types"/>
    <xsd:import namespace="http://schemas.microsoft.com/office/infopath/2007/PartnerControls"/>
    <xsd:element name="Eigner" ma:index="8" nillable="true" ma:displayName="Eigner" ma:format="Dropdown" ma:list="UserInfo" ma:SharePointGroup="0" ma:internalName="Eig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gae6499f114e4076a1915bb682274496" ma:index="15" nillable="true" ma:taxonomy="true" ma:internalName="gae6499f114e4076a1915bb682274496" ma:taxonomyFieldName="OE" ma:displayName="OE" ma:default="" ma:fieldId="{0ae6499f-114e-4076-a191-5bb682274496}" ma:sspId="d9d3886e-3347-4758-b6db-f9daace4e9df" ma:termSetId="de68384c-9e44-4ea0-871f-468b81465c8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7505f3-2832-439d-a107-4c865ea5527c" elementFormDefault="qualified">
    <xsd:import namespace="http://schemas.microsoft.com/office/2006/documentManagement/types"/>
    <xsd:import namespace="http://schemas.microsoft.com/office/infopath/2007/PartnerControls"/>
    <xsd:element name="TaxKeywordTaxHTField" ma:index="10" nillable="true" ma:taxonomy="true" ma:internalName="TaxKeywordTaxHTField" ma:taxonomyFieldName="TaxKeyword" ma:displayName="Enterprise Keywords" ma:readOnly="false" ma:fieldId="{23f27201-bee3-471e-b2e7-b64fd8b7ca38}" ma:taxonomyMulti="true" ma:sspId="d9d3886e-3347-4758-b6db-f9daace4e9df" ma:termSetId="00000000-0000-0000-0000-000000000000" ma:anchorId="00000000-0000-0000-0000-000000000000" ma:open="true" ma:isKeyword="true">
      <xsd:complexType>
        <xsd:sequence>
          <xsd:element ref="pc:Terms" minOccurs="0" maxOccurs="1"/>
        </xsd:sequence>
      </xsd:complexType>
    </xsd:element>
    <xsd:element name="TaxCatchAll" ma:index="11" nillable="true" ma:displayName="Taxonomy Catch All Column" ma:hidden="true" ma:list="{dac0c7c7-f967-46d7-9c8c-35bd6d9881fd}" ma:internalName="TaxCatchAll" ma:showField="CatchAllData" ma:web="667505f3-2832-439d-a107-4c865ea552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667505f3-2832-439d-a107-4c865ea5527c">
      <Terms xmlns="http://schemas.microsoft.com/office/infopath/2007/PartnerControls"/>
    </TaxKeywordTaxHTField>
    <TaxCatchAll xmlns="667505f3-2832-439d-a107-4c865ea5527c" xsi:nil="true"/>
    <gae6499f114e4076a1915bb682274496 xmlns="11d41ca7-77d7-4146-b28a-068dc8b078b1">
      <Terms xmlns="http://schemas.microsoft.com/office/infopath/2007/PartnerControls"/>
    </gae6499f114e4076a1915bb682274496>
    <Eigner xmlns="11d41ca7-77d7-4146-b28a-068dc8b078b1">
      <UserInfo>
        <DisplayName/>
        <AccountId xsi:nil="true"/>
        <AccountType/>
      </UserInfo>
    </Eigner>
  </documentManagement>
</p:properties>
</file>

<file path=customXml/itemProps1.xml><?xml version="1.0" encoding="utf-8"?>
<ds:datastoreItem xmlns:ds="http://schemas.openxmlformats.org/officeDocument/2006/customXml" ds:itemID="{170DE4C9-8691-4FC2-A34A-B798C44A6B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d41ca7-77d7-4146-b28a-068dc8b078b1"/>
    <ds:schemaRef ds:uri="667505f3-2832-439d-a107-4c865ea552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70DA1F-B0B3-4743-A718-C9F3D1A7C89F}">
  <ds:schemaRefs>
    <ds:schemaRef ds:uri="http://schemas.microsoft.com/sharepoint/v3/contenttype/forms"/>
  </ds:schemaRefs>
</ds:datastoreItem>
</file>

<file path=customXml/itemProps3.xml><?xml version="1.0" encoding="utf-8"?>
<ds:datastoreItem xmlns:ds="http://schemas.openxmlformats.org/officeDocument/2006/customXml" ds:itemID="{751B3BDA-1B07-4A99-B706-6316B088B1B4}">
  <ds:schemaRefs>
    <ds:schemaRef ds:uri="http://www.w3.org/XML/1998/namespace"/>
    <ds:schemaRef ds:uri="http://schemas.microsoft.com/office/2006/metadata/properties"/>
    <ds:schemaRef ds:uri="http://purl.org/dc/terms/"/>
    <ds:schemaRef ds:uri="http://schemas.microsoft.com/office/2006/documentManagement/types"/>
    <ds:schemaRef ds:uri="667505f3-2832-439d-a107-4c865ea5527c"/>
    <ds:schemaRef ds:uri="http://schemas.openxmlformats.org/package/2006/metadata/core-properties"/>
    <ds:schemaRef ds:uri="http://purl.org/dc/elements/1.1/"/>
    <ds:schemaRef ds:uri="http://purl.org/dc/dcmitype/"/>
    <ds:schemaRef ds:uri="http://schemas.microsoft.com/office/infopath/2007/PartnerControls"/>
    <ds:schemaRef ds:uri="11d41ca7-77d7-4146-b28a-068dc8b078b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8</vt:i4>
      </vt:variant>
    </vt:vector>
  </HeadingPairs>
  <TitlesOfParts>
    <vt:vector size="20" baseType="lpstr">
      <vt:lpstr>INFO</vt:lpstr>
      <vt:lpstr>Assistent</vt:lpstr>
      <vt:lpstr>Anrechnung SSP</vt:lpstr>
      <vt:lpstr>PlanerSHP</vt:lpstr>
      <vt:lpstr>Fehlermeldungen</vt:lpstr>
      <vt:lpstr>Versuch Liste</vt:lpstr>
      <vt:lpstr>Angebotsplan</vt:lpstr>
      <vt:lpstr>Angebotsplan 20_21</vt:lpstr>
      <vt:lpstr>Staffelung</vt:lpstr>
      <vt:lpstr>AngebotSHP</vt:lpstr>
      <vt:lpstr>Übersicht Angebote</vt:lpstr>
      <vt:lpstr>Modulangebot</vt:lpstr>
      <vt:lpstr>Assistent!_Toc24435940</vt:lpstr>
      <vt:lpstr>Assistent!_Toc24435941</vt:lpstr>
      <vt:lpstr>Assistent!_Toc24435942</vt:lpstr>
      <vt:lpstr>Assistent!_Toc24435943</vt:lpstr>
      <vt:lpstr>Assistent!_Toc24435944</vt:lpstr>
      <vt:lpstr>Assistent!Druckbereich</vt:lpstr>
      <vt:lpstr>INFO!Druckbereich</vt:lpstr>
      <vt:lpstr>PlanerSHP!Druckbereich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Walz Marianne (waa)</dc:creator>
  <cp:keywords/>
  <dc:description/>
  <cp:lastModifiedBy>Walz Marianne (waa)</cp:lastModifiedBy>
  <cp:revision/>
  <dcterms:created xsi:type="dcterms:W3CDTF">2019-11-04T17:08:37Z</dcterms:created>
  <dcterms:modified xsi:type="dcterms:W3CDTF">2022-01-18T10:44:22Z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0x01010035C744ED7268AD49A4B8A19A73EC94FA</vt:lpwstr>
  </property>
  <property fmtid="{D5CDD505-2E9C-101B-9397-08002B2CF9AE}" pid="3" name="TaxKeyword">
    <vt:lpwstr/>
  </property>
  <property fmtid="{D5CDD505-2E9C-101B-9397-08002B2CF9AE}" pid="4" name="OE">
    <vt:lpwstr/>
  </property>
</Properties>
</file>