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ttps://hfhch-my.sharepoint.com/personal/marianne_walz_hfh_ch/Documents/Desktop/"/>
    </mc:Choice>
  </mc:AlternateContent>
  <xr:revisionPtr revIDLastSave="0" documentId="8_{6DD85B2F-BAB6-41F1-93B4-79153F4CE0D4}" xr6:coauthVersionLast="47" xr6:coauthVersionMax="47" xr10:uidLastSave="{00000000-0000-0000-0000-000000000000}"/>
  <bookViews>
    <workbookView xWindow="-110" yWindow="-110" windowWidth="19420" windowHeight="10420" xr2:uid="{1BA5578E-4C43-4413-920F-47499AD52861}"/>
  </bookViews>
  <sheets>
    <sheet name="PlanerHFE" sheetId="45" r:id="rId1"/>
    <sheet name="Fehlermeldungen" sheetId="47" state="hidden" r:id="rId2"/>
    <sheet name="Angebotsplan" sheetId="25" state="hidden" r:id="rId3"/>
    <sheet name="Angebotsplan 20_21" sheetId="37" state="hidden" r:id="rId4"/>
    <sheet name="AngebotHFE" sheetId="46" state="hidden" r:id="rId5"/>
    <sheet name="Versionen" sheetId="48" state="hidden" r:id="rId6"/>
    <sheet name="Modulangebot" sheetId="22" state="hidden" r:id="rId7"/>
  </sheets>
  <definedNames>
    <definedName name="_xlnm.Print_Area" localSheetId="0">PlanerHFE!$A$6:$F$54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45" l="1"/>
  <c r="J21" i="45" a="1"/>
  <c r="J21" i="45" s="1"/>
  <c r="G21" i="45" a="1"/>
  <c r="G21" i="45" s="1"/>
  <c r="F13" i="45" l="1"/>
  <c r="F19" i="45"/>
  <c r="F25" i="45"/>
  <c r="F31" i="45"/>
  <c r="F37" i="45"/>
  <c r="F43" i="45"/>
  <c r="F49" i="45"/>
  <c r="F7" i="45"/>
  <c r="X7" i="47" l="1"/>
  <c r="C4" i="47"/>
  <c r="Z7" i="47"/>
  <c r="C8" i="47"/>
  <c r="AB7" i="47"/>
  <c r="X8" i="47"/>
  <c r="C5" i="47"/>
  <c r="Z8" i="47"/>
  <c r="C9" i="47"/>
  <c r="AB8" i="47"/>
  <c r="X9" i="47"/>
  <c r="C6" i="47"/>
  <c r="Z9" i="47"/>
  <c r="C10" i="47"/>
  <c r="AB9" i="47"/>
  <c r="X10" i="47"/>
  <c r="Y10" i="47"/>
  <c r="Z10" i="47"/>
  <c r="C11" i="47"/>
  <c r="AB10" i="47"/>
  <c r="X11" i="47"/>
  <c r="Y11" i="47"/>
  <c r="Z11" i="47"/>
  <c r="AA11" i="47"/>
  <c r="B13" i="47"/>
  <c r="Z12" i="47"/>
  <c r="B18" i="47"/>
  <c r="X13" i="47"/>
  <c r="C13" i="47"/>
  <c r="Z13" i="47"/>
  <c r="C18" i="47"/>
  <c r="AB13" i="47"/>
  <c r="X14" i="47"/>
  <c r="C14" i="47"/>
  <c r="Z14" i="47"/>
  <c r="C19" i="47"/>
  <c r="AB14" i="47"/>
  <c r="X15" i="47"/>
  <c r="C15" i="47"/>
  <c r="Z15" i="47"/>
  <c r="C20" i="47"/>
  <c r="AB15" i="47"/>
  <c r="X16" i="47"/>
  <c r="C16" i="47"/>
  <c r="Z16" i="47"/>
  <c r="C21" i="47"/>
  <c r="AB16" i="47"/>
  <c r="X17" i="47"/>
  <c r="Y17" i="47"/>
  <c r="Z17" i="47"/>
  <c r="AA17" i="47"/>
  <c r="B23" i="47"/>
  <c r="Z18" i="47"/>
  <c r="B27" i="47"/>
  <c r="X19" i="47"/>
  <c r="C23" i="47"/>
  <c r="Z19" i="47"/>
  <c r="C27" i="47"/>
  <c r="AB19" i="47"/>
  <c r="X20" i="47"/>
  <c r="C24" i="47"/>
  <c r="Z20" i="47"/>
  <c r="C28" i="47"/>
  <c r="AB20" i="47"/>
  <c r="X21" i="47"/>
  <c r="C25" i="47"/>
  <c r="Z21" i="47"/>
  <c r="C29" i="47"/>
  <c r="AB21" i="47"/>
  <c r="X22" i="47"/>
  <c r="Y22" i="47"/>
  <c r="Z22" i="47"/>
  <c r="C30" i="47"/>
  <c r="AB22" i="47"/>
  <c r="X23" i="47"/>
  <c r="Y23" i="47"/>
  <c r="Z23" i="47"/>
  <c r="AA23" i="47"/>
  <c r="B32" i="47"/>
  <c r="Z24" i="47"/>
  <c r="B37" i="47"/>
  <c r="X25" i="47"/>
  <c r="C32" i="47"/>
  <c r="Z25" i="47"/>
  <c r="C37" i="47"/>
  <c r="AB25" i="47"/>
  <c r="X26" i="47"/>
  <c r="C33" i="47"/>
  <c r="Z26" i="47"/>
  <c r="C38" i="47"/>
  <c r="AB26" i="47"/>
  <c r="X27" i="47"/>
  <c r="C34" i="47"/>
  <c r="Z27" i="47"/>
  <c r="C39" i="47"/>
  <c r="AB27" i="47"/>
  <c r="X28" i="47"/>
  <c r="C35" i="47"/>
  <c r="Z28" i="47"/>
  <c r="C40" i="47"/>
  <c r="AB28" i="47"/>
  <c r="X29" i="47"/>
  <c r="Y29" i="47"/>
  <c r="Z29" i="47"/>
  <c r="AA29" i="47"/>
  <c r="B42" i="47"/>
  <c r="Z30" i="47"/>
  <c r="B46" i="47"/>
  <c r="X31" i="47"/>
  <c r="C42" i="47"/>
  <c r="Z31" i="47"/>
  <c r="C46" i="47"/>
  <c r="AB31" i="47"/>
  <c r="X32" i="47"/>
  <c r="C43" i="47"/>
  <c r="Z32" i="47"/>
  <c r="C47" i="47"/>
  <c r="AB32" i="47"/>
  <c r="X33" i="47"/>
  <c r="C44" i="47"/>
  <c r="Z33" i="47"/>
  <c r="C48" i="47"/>
  <c r="AB33" i="47"/>
  <c r="X34" i="47"/>
  <c r="Y34" i="47"/>
  <c r="Z34" i="47"/>
  <c r="C49" i="47"/>
  <c r="AB34" i="47"/>
  <c r="X35" i="47"/>
  <c r="Y35" i="47"/>
  <c r="Z35" i="47"/>
  <c r="AA35" i="47"/>
  <c r="B51" i="47"/>
  <c r="Z36" i="47"/>
  <c r="B56" i="47"/>
  <c r="X37" i="47"/>
  <c r="C51" i="47"/>
  <c r="Z37" i="47"/>
  <c r="C56" i="47"/>
  <c r="AB37" i="47"/>
  <c r="X38" i="47"/>
  <c r="C52" i="47"/>
  <c r="Z38" i="47"/>
  <c r="C57" i="47"/>
  <c r="AB38" i="47"/>
  <c r="X39" i="47"/>
  <c r="C53" i="47"/>
  <c r="Z39" i="47"/>
  <c r="C58" i="47"/>
  <c r="AB39" i="47"/>
  <c r="X40" i="47"/>
  <c r="C54" i="47"/>
  <c r="Z40" i="47"/>
  <c r="C59" i="47"/>
  <c r="AB40" i="47"/>
  <c r="X41" i="47"/>
  <c r="Y41" i="47"/>
  <c r="Z41" i="47"/>
  <c r="AA41" i="47"/>
  <c r="B61" i="47"/>
  <c r="Z42" i="47"/>
  <c r="B65" i="47"/>
  <c r="X43" i="47"/>
  <c r="C61" i="47"/>
  <c r="Z43" i="47"/>
  <c r="C65" i="47"/>
  <c r="AB43" i="47"/>
  <c r="X44" i="47"/>
  <c r="C62" i="47"/>
  <c r="Z44" i="47"/>
  <c r="C66" i="47"/>
  <c r="AB44" i="47"/>
  <c r="X45" i="47"/>
  <c r="C63" i="47"/>
  <c r="Z45" i="47"/>
  <c r="C67" i="47"/>
  <c r="AB45" i="47"/>
  <c r="X46" i="47"/>
  <c r="Y46" i="47"/>
  <c r="Z46" i="47"/>
  <c r="C68" i="47"/>
  <c r="AB46" i="47"/>
  <c r="X47" i="47"/>
  <c r="Y47" i="47"/>
  <c r="Z47" i="47"/>
  <c r="AA47" i="47"/>
  <c r="B70" i="47"/>
  <c r="Z48" i="47"/>
  <c r="B75" i="47"/>
  <c r="X49" i="47"/>
  <c r="C70" i="47"/>
  <c r="Z49" i="47"/>
  <c r="C75" i="47"/>
  <c r="AB49" i="47"/>
  <c r="X50" i="47"/>
  <c r="C71" i="47"/>
  <c r="Z50" i="47"/>
  <c r="C76" i="47"/>
  <c r="AB50" i="47"/>
  <c r="X51" i="47"/>
  <c r="C72" i="47"/>
  <c r="Z51" i="47"/>
  <c r="C77" i="47"/>
  <c r="AB51" i="47"/>
  <c r="X52" i="47"/>
  <c r="C73" i="47"/>
  <c r="Z52" i="47"/>
  <c r="C78" i="47"/>
  <c r="AB52" i="47"/>
  <c r="X53" i="47"/>
  <c r="Y53" i="47"/>
  <c r="Z53" i="47"/>
  <c r="AA53" i="47"/>
  <c r="X54" i="47"/>
  <c r="Y54" i="47"/>
  <c r="Z54" i="47"/>
  <c r="AA54" i="47"/>
  <c r="AB54" i="47"/>
  <c r="X55" i="47"/>
  <c r="Y55" i="47"/>
  <c r="Z55" i="47"/>
  <c r="AA55" i="47"/>
  <c r="AB55" i="47"/>
  <c r="X56" i="47"/>
  <c r="Y56" i="47"/>
  <c r="Z56" i="47"/>
  <c r="AA56" i="47"/>
  <c r="AB56" i="47"/>
  <c r="X57" i="47"/>
  <c r="Y57" i="47"/>
  <c r="Z57" i="47"/>
  <c r="AA57" i="47"/>
  <c r="AB57" i="47"/>
  <c r="X58" i="47"/>
  <c r="Y58" i="47"/>
  <c r="Z58" i="47"/>
  <c r="AA58" i="47"/>
  <c r="AB58" i="47"/>
  <c r="X59" i="47"/>
  <c r="Y59" i="47"/>
  <c r="Z59" i="47"/>
  <c r="AA59" i="47"/>
  <c r="AB59" i="47"/>
  <c r="X60" i="47"/>
  <c r="Y60" i="47"/>
  <c r="Z60" i="47"/>
  <c r="AA60" i="47"/>
  <c r="AB60" i="47"/>
  <c r="X61" i="47"/>
  <c r="Y61" i="47"/>
  <c r="Z61" i="47"/>
  <c r="AA61" i="47"/>
  <c r="AB61" i="47"/>
  <c r="X62" i="47"/>
  <c r="Y62" i="47"/>
  <c r="Z62" i="47"/>
  <c r="AA62" i="47"/>
  <c r="AB62" i="47"/>
  <c r="X63" i="47"/>
  <c r="Y63" i="47"/>
  <c r="Z63" i="47"/>
  <c r="AA63" i="47"/>
  <c r="AB63" i="47"/>
  <c r="X64" i="47"/>
  <c r="Y64" i="47"/>
  <c r="Z64" i="47"/>
  <c r="AA64" i="47"/>
  <c r="AB64" i="47"/>
  <c r="X65" i="47"/>
  <c r="Y65" i="47"/>
  <c r="Z65" i="47"/>
  <c r="AA65" i="47"/>
  <c r="AB65" i="47"/>
  <c r="X66" i="47"/>
  <c r="Y66" i="47"/>
  <c r="Z66" i="47"/>
  <c r="AA66" i="47"/>
  <c r="AB66" i="47"/>
  <c r="X67" i="47"/>
  <c r="Y67" i="47"/>
  <c r="Z67" i="47"/>
  <c r="AA67" i="47"/>
  <c r="AB67" i="47"/>
  <c r="X68" i="47"/>
  <c r="Y68" i="47"/>
  <c r="Z68" i="47"/>
  <c r="AA68" i="47"/>
  <c r="AB68" i="47"/>
  <c r="X69" i="47"/>
  <c r="Y69" i="47"/>
  <c r="Z69" i="47"/>
  <c r="AA69" i="47"/>
  <c r="AB69" i="47"/>
  <c r="X70" i="47"/>
  <c r="Y70" i="47"/>
  <c r="Z70" i="47"/>
  <c r="AA70" i="47"/>
  <c r="AB70" i="47"/>
  <c r="X71" i="47"/>
  <c r="Y71" i="47"/>
  <c r="Z71" i="47"/>
  <c r="AA71" i="47"/>
  <c r="AB71" i="47"/>
  <c r="B8" i="47"/>
  <c r="B4" i="47"/>
  <c r="Z6" i="47"/>
  <c r="J9" i="47" l="1"/>
  <c r="J7" i="47"/>
  <c r="I9" i="47"/>
  <c r="J8" i="47"/>
  <c r="I7" i="47"/>
  <c r="I11" i="47"/>
  <c r="J12" i="47"/>
  <c r="J10" i="47"/>
  <c r="I12" i="47"/>
  <c r="I10" i="47"/>
  <c r="I8" i="47"/>
  <c r="J11" i="47"/>
  <c r="G16" i="45" a="1"/>
  <c r="G16" i="45" s="1"/>
  <c r="K7" i="47" l="1"/>
  <c r="M7" i="47" s="1"/>
  <c r="K9" i="47"/>
  <c r="M9" i="47" s="1"/>
  <c r="K8" i="47"/>
  <c r="M8" i="47" s="1"/>
  <c r="K12" i="47"/>
  <c r="M12" i="47" s="1"/>
  <c r="K11" i="47"/>
  <c r="M11" i="47" s="1"/>
  <c r="K10" i="47"/>
  <c r="M10" i="47" s="1"/>
  <c r="G14" i="45" a="1"/>
  <c r="G14" i="45" s="1"/>
  <c r="G22" i="45" l="1"/>
  <c r="E2" i="45"/>
  <c r="F12" i="45"/>
  <c r="AB11" i="47" s="1"/>
  <c r="F54" i="45"/>
  <c r="AB53" i="47" s="1"/>
  <c r="F48" i="45"/>
  <c r="AB47" i="47" s="1"/>
  <c r="F42" i="45"/>
  <c r="AB41" i="47" s="1"/>
  <c r="F36" i="45"/>
  <c r="AB35" i="47" s="1"/>
  <c r="F30" i="45"/>
  <c r="AB29" i="47" s="1"/>
  <c r="F24" i="45"/>
  <c r="AB23" i="47" s="1"/>
  <c r="F18" i="45"/>
  <c r="AB17" i="47" s="1"/>
  <c r="AB42" i="47"/>
  <c r="AB30" i="47"/>
  <c r="AB18" i="47"/>
  <c r="AB6" i="47"/>
  <c r="E70" i="46" l="1"/>
  <c r="F70" i="46" s="1"/>
  <c r="E69" i="46"/>
  <c r="F69" i="46" s="1"/>
  <c r="P76" i="46"/>
  <c r="Q76" i="46" s="1"/>
  <c r="P69" i="46"/>
  <c r="Q69" i="46" s="1"/>
  <c r="P56" i="46"/>
  <c r="Q56" i="46" s="1"/>
  <c r="E57" i="46"/>
  <c r="F57" i="46" s="1"/>
  <c r="G17" i="45" l="1"/>
  <c r="H12" i="45" l="1"/>
  <c r="H11" i="45"/>
  <c r="AB48" i="47" l="1"/>
  <c r="AB36" i="47"/>
  <c r="AB24" i="47"/>
  <c r="AB12" i="47"/>
  <c r="T48" i="46"/>
  <c r="U48" i="46"/>
  <c r="I5" i="45" l="1"/>
  <c r="C5" i="45"/>
  <c r="E5" i="45"/>
  <c r="G5" i="45"/>
  <c r="G1" i="45"/>
  <c r="V48" i="46"/>
  <c r="W48" i="46" s="1"/>
  <c r="D26" i="37" l="1"/>
  <c r="C26" i="37"/>
  <c r="B26" i="37"/>
  <c r="D18" i="37"/>
  <c r="C18" i="37"/>
  <c r="B18" i="37"/>
  <c r="D6" i="37"/>
  <c r="G6" i="37" s="1"/>
  <c r="C6" i="37"/>
  <c r="B6" i="37"/>
  <c r="D10" i="37"/>
  <c r="C10" i="37"/>
  <c r="B10" i="37"/>
  <c r="D4" i="37"/>
  <c r="C4" i="37"/>
  <c r="B4" i="37"/>
  <c r="D8" i="25"/>
  <c r="G8" i="25" s="1"/>
  <c r="C8" i="25"/>
  <c r="C4" i="46" s="1"/>
  <c r="B8" i="25"/>
  <c r="B4" i="46" s="1"/>
  <c r="D4" i="46" s="1"/>
  <c r="E4" i="46" s="1"/>
  <c r="P14" i="25"/>
  <c r="P34" i="25"/>
  <c r="O34" i="25"/>
  <c r="N34" i="25"/>
  <c r="D34" i="25"/>
  <c r="C34" i="25"/>
  <c r="B34" i="25"/>
  <c r="P24" i="25"/>
  <c r="O24" i="25"/>
  <c r="N24" i="25"/>
  <c r="D24" i="25"/>
  <c r="C24" i="25"/>
  <c r="B24" i="25"/>
  <c r="P13" i="25"/>
  <c r="O13" i="25"/>
  <c r="N13" i="25"/>
  <c r="D13" i="25"/>
  <c r="C13" i="25"/>
  <c r="B13" i="25"/>
  <c r="P4" i="25"/>
  <c r="O4" i="25"/>
  <c r="N4" i="25"/>
  <c r="D4" i="25"/>
  <c r="C4" i="25"/>
  <c r="B4" i="25"/>
  <c r="D21" i="37" l="1"/>
  <c r="C21" i="37"/>
  <c r="B21" i="37"/>
  <c r="D28" i="25" l="1"/>
  <c r="C28" i="25"/>
  <c r="B28" i="25"/>
  <c r="G46" i="22" l="1"/>
  <c r="G44" i="22"/>
  <c r="G41" i="22"/>
  <c r="G40" i="22"/>
  <c r="G39" i="22"/>
  <c r="G38" i="22"/>
  <c r="G28" i="22"/>
  <c r="G29" i="22"/>
  <c r="G30" i="22"/>
  <c r="G31" i="22"/>
  <c r="G32" i="22"/>
  <c r="G33" i="22"/>
  <c r="G34" i="22"/>
  <c r="G35" i="22"/>
  <c r="G36" i="22"/>
  <c r="G37" i="22"/>
  <c r="G27" i="22"/>
  <c r="G26" i="22"/>
  <c r="G22" i="22"/>
  <c r="G23" i="22"/>
  <c r="G24" i="22"/>
  <c r="G25" i="22"/>
  <c r="G20" i="22"/>
  <c r="G21" i="22"/>
  <c r="G17" i="22"/>
  <c r="G18" i="22"/>
  <c r="G19" i="22"/>
  <c r="G14" i="22"/>
  <c r="G15" i="22"/>
  <c r="G16" i="22"/>
  <c r="G11" i="22"/>
  <c r="G12" i="22"/>
  <c r="G13" i="22"/>
  <c r="G10" i="22"/>
  <c r="G8" i="22"/>
  <c r="G7" i="22"/>
  <c r="G5" i="22"/>
  <c r="G6" i="22"/>
  <c r="G4" i="22"/>
  <c r="G3" i="22"/>
  <c r="B49" i="45" l="1"/>
  <c r="A70" i="47" s="1"/>
  <c r="B43" i="45"/>
  <c r="A61" i="47" s="1"/>
  <c r="B37" i="45"/>
  <c r="A51" i="47" s="1"/>
  <c r="B31" i="45"/>
  <c r="A42" i="47" s="1"/>
  <c r="B25" i="45"/>
  <c r="A32" i="47" s="1"/>
  <c r="B19" i="45"/>
  <c r="A23" i="47" s="1"/>
  <c r="B13" i="45"/>
  <c r="A13" i="47" s="1"/>
  <c r="B7" i="45"/>
  <c r="A4" i="47" s="1"/>
  <c r="A44" i="46" l="1"/>
  <c r="A43" i="46"/>
  <c r="A42" i="46"/>
  <c r="A41" i="46"/>
  <c r="A40" i="46"/>
  <c r="T39" i="46"/>
  <c r="N39" i="46"/>
  <c r="H39" i="46"/>
  <c r="U38" i="46"/>
  <c r="T38" i="46"/>
  <c r="U37" i="46"/>
  <c r="T37" i="46"/>
  <c r="A37" i="46"/>
  <c r="U36" i="46"/>
  <c r="T36" i="46"/>
  <c r="A32" i="46"/>
  <c r="A31" i="46"/>
  <c r="A30" i="46"/>
  <c r="A29" i="46"/>
  <c r="A28" i="46"/>
  <c r="T27" i="46"/>
  <c r="N27" i="46"/>
  <c r="H27" i="46"/>
  <c r="B27" i="46"/>
  <c r="A27" i="46"/>
  <c r="U26" i="46"/>
  <c r="I26" i="46"/>
  <c r="H26" i="46"/>
  <c r="U25" i="46"/>
  <c r="I25" i="46"/>
  <c r="H25" i="46"/>
  <c r="A18" i="46"/>
  <c r="A17" i="46"/>
  <c r="A16" i="46"/>
  <c r="A15" i="46"/>
  <c r="T14" i="46"/>
  <c r="H14" i="46"/>
  <c r="U13" i="46"/>
  <c r="T13" i="46"/>
  <c r="I13" i="46"/>
  <c r="H13" i="46"/>
  <c r="A11" i="46"/>
  <c r="A8" i="46"/>
  <c r="A7" i="46"/>
  <c r="A6" i="46"/>
  <c r="A5" i="46"/>
  <c r="A4" i="46"/>
  <c r="T3" i="46"/>
  <c r="N3" i="46"/>
  <c r="H3" i="46"/>
  <c r="B3" i="46"/>
  <c r="A3" i="46"/>
  <c r="U2" i="46"/>
  <c r="T2" i="46"/>
  <c r="O2" i="46"/>
  <c r="N2" i="46"/>
  <c r="I2" i="46"/>
  <c r="H2" i="46"/>
  <c r="C2" i="46"/>
  <c r="B2" i="46"/>
  <c r="A2" i="46"/>
  <c r="U1" i="46"/>
  <c r="T1" i="46"/>
  <c r="O1" i="46"/>
  <c r="N1" i="46"/>
  <c r="I1" i="46"/>
  <c r="H1" i="46"/>
  <c r="C1" i="46"/>
  <c r="B1" i="46"/>
  <c r="A1" i="46"/>
  <c r="E56" i="46"/>
  <c r="F56" i="46" s="1"/>
  <c r="J24" i="46"/>
  <c r="K24" i="46" s="1"/>
  <c r="J23" i="46"/>
  <c r="K23" i="46" s="1"/>
  <c r="V10" i="46"/>
  <c r="W10" i="46" s="1"/>
  <c r="V9" i="46"/>
  <c r="W9" i="46" s="1"/>
  <c r="V8" i="46"/>
  <c r="W8" i="46" s="1"/>
  <c r="P8" i="25" l="1"/>
  <c r="S8" i="25" s="1"/>
  <c r="O8" i="25"/>
  <c r="O4" i="46" s="1"/>
  <c r="N8" i="25"/>
  <c r="N4" i="46" s="1"/>
  <c r="P4" i="46" s="1"/>
  <c r="Q4" i="46" s="1"/>
  <c r="P38" i="25"/>
  <c r="S38" i="25" s="1"/>
  <c r="P39" i="25"/>
  <c r="S39" i="25" s="1"/>
  <c r="P29" i="25"/>
  <c r="S29" i="25" s="1"/>
  <c r="P17" i="25"/>
  <c r="S17" i="25" s="1"/>
  <c r="P19" i="25"/>
  <c r="S19" i="25" s="1"/>
  <c r="V13" i="25"/>
  <c r="Y13" i="25" s="1"/>
  <c r="V14" i="25"/>
  <c r="Y14" i="25" s="1"/>
  <c r="V15" i="25"/>
  <c r="Y15" i="25" s="1"/>
  <c r="V16" i="25"/>
  <c r="Y16" i="25" s="1"/>
  <c r="D30" i="37"/>
  <c r="G30" i="37" s="1"/>
  <c r="C30" i="37"/>
  <c r="B30" i="37"/>
  <c r="O39" i="25"/>
  <c r="O42" i="46" s="1"/>
  <c r="N39" i="25"/>
  <c r="N42" i="46" s="1"/>
  <c r="O29" i="25"/>
  <c r="O28" i="46" s="1"/>
  <c r="N29" i="25"/>
  <c r="N28" i="46" s="1"/>
  <c r="D38" i="25"/>
  <c r="G38" i="25" s="1"/>
  <c r="C38" i="25"/>
  <c r="C41" i="46" s="1"/>
  <c r="B38" i="25"/>
  <c r="B41" i="46" s="1"/>
  <c r="G28" i="25"/>
  <c r="C28" i="46"/>
  <c r="B28" i="46"/>
  <c r="V38" i="25"/>
  <c r="X38" i="25" s="1"/>
  <c r="U38" i="25"/>
  <c r="T38" i="25"/>
  <c r="P28" i="25"/>
  <c r="S28" i="25" s="1"/>
  <c r="O28" i="25"/>
  <c r="N28" i="25"/>
  <c r="D29" i="37"/>
  <c r="G29" i="37" s="1"/>
  <c r="C29" i="37"/>
  <c r="B29" i="37"/>
  <c r="D5" i="37"/>
  <c r="G5" i="37" s="1"/>
  <c r="J5" i="37"/>
  <c r="M5" i="37" s="1"/>
  <c r="P27" i="25"/>
  <c r="S27" i="25" s="1"/>
  <c r="D27" i="25"/>
  <c r="G27" i="25" s="1"/>
  <c r="L14" i="37"/>
  <c r="F15" i="37"/>
  <c r="L7" i="37"/>
  <c r="F8" i="37"/>
  <c r="D11" i="37"/>
  <c r="G11" i="37" s="1"/>
  <c r="J11" i="37"/>
  <c r="M11" i="37" s="1"/>
  <c r="J4" i="37"/>
  <c r="M4" i="37" s="1"/>
  <c r="D19" i="37"/>
  <c r="G19" i="37" s="1"/>
  <c r="J27" i="37"/>
  <c r="M27" i="37" s="1"/>
  <c r="D32" i="37"/>
  <c r="F32" i="37" s="1"/>
  <c r="C32" i="37"/>
  <c r="B32" i="37"/>
  <c r="J31" i="37"/>
  <c r="L31" i="37" s="1"/>
  <c r="I31" i="37"/>
  <c r="H31" i="37"/>
  <c r="D31" i="37"/>
  <c r="F31" i="37" s="1"/>
  <c r="C31" i="37"/>
  <c r="B31" i="37"/>
  <c r="J30" i="37"/>
  <c r="L30" i="37" s="1"/>
  <c r="I30" i="37"/>
  <c r="H30" i="37"/>
  <c r="J29" i="37"/>
  <c r="M29" i="37" s="1"/>
  <c r="I29" i="37"/>
  <c r="H29" i="37"/>
  <c r="J28" i="37"/>
  <c r="M28" i="37" s="1"/>
  <c r="I28" i="37"/>
  <c r="H28" i="37"/>
  <c r="D28" i="37"/>
  <c r="G28" i="37" s="1"/>
  <c r="C28" i="37"/>
  <c r="B28" i="37"/>
  <c r="I27" i="37"/>
  <c r="H27" i="37"/>
  <c r="D27" i="37"/>
  <c r="G27" i="37" s="1"/>
  <c r="C27" i="37"/>
  <c r="B27" i="37"/>
  <c r="J26" i="37"/>
  <c r="M26" i="37" s="1"/>
  <c r="I26" i="37"/>
  <c r="H26" i="37"/>
  <c r="G26" i="37"/>
  <c r="J23" i="37"/>
  <c r="L23" i="37" s="1"/>
  <c r="I23" i="37"/>
  <c r="H23" i="37"/>
  <c r="D24" i="37"/>
  <c r="F24" i="37" s="1"/>
  <c r="C24" i="37"/>
  <c r="B24" i="37"/>
  <c r="J22" i="37"/>
  <c r="L22" i="37" s="1"/>
  <c r="I22" i="37"/>
  <c r="H22" i="37"/>
  <c r="D23" i="37"/>
  <c r="F23" i="37" s="1"/>
  <c r="C23" i="37"/>
  <c r="B23" i="37"/>
  <c r="D22" i="37"/>
  <c r="F22" i="37" s="1"/>
  <c r="C22" i="37"/>
  <c r="B22" i="37"/>
  <c r="G21" i="37"/>
  <c r="J21" i="37"/>
  <c r="M21" i="37" s="1"/>
  <c r="I21" i="37"/>
  <c r="H21" i="37"/>
  <c r="J20" i="37"/>
  <c r="M20" i="37" s="1"/>
  <c r="I20" i="37"/>
  <c r="H20" i="37"/>
  <c r="D20" i="37"/>
  <c r="G20" i="37" s="1"/>
  <c r="C20" i="37"/>
  <c r="B20" i="37"/>
  <c r="J19" i="37"/>
  <c r="M19" i="37" s="1"/>
  <c r="I19" i="37"/>
  <c r="H19" i="37"/>
  <c r="C19" i="37"/>
  <c r="B19" i="37"/>
  <c r="J18" i="37"/>
  <c r="M18" i="37" s="1"/>
  <c r="I18" i="37"/>
  <c r="H18" i="37"/>
  <c r="G18" i="37"/>
  <c r="I14" i="37"/>
  <c r="H14" i="37"/>
  <c r="C15" i="37"/>
  <c r="B15" i="37"/>
  <c r="L13" i="37"/>
  <c r="I13" i="37"/>
  <c r="H13" i="37"/>
  <c r="F14" i="37"/>
  <c r="C14" i="37"/>
  <c r="B14" i="37"/>
  <c r="D13" i="37"/>
  <c r="G13" i="37" s="1"/>
  <c r="C13" i="37"/>
  <c r="B13" i="37"/>
  <c r="D12" i="37"/>
  <c r="G12" i="37" s="1"/>
  <c r="C12" i="37"/>
  <c r="B12" i="37"/>
  <c r="J12" i="37"/>
  <c r="M12" i="37" s="1"/>
  <c r="I12" i="37"/>
  <c r="H12" i="37"/>
  <c r="C11" i="37"/>
  <c r="B11" i="37"/>
  <c r="I11" i="37"/>
  <c r="H11" i="37"/>
  <c r="J10" i="37"/>
  <c r="M10" i="37" s="1"/>
  <c r="I10" i="37"/>
  <c r="H10" i="37"/>
  <c r="G10" i="37"/>
  <c r="I7" i="37"/>
  <c r="H7" i="37"/>
  <c r="L6" i="37"/>
  <c r="I6" i="37"/>
  <c r="H6" i="37"/>
  <c r="C8" i="37"/>
  <c r="B8" i="37"/>
  <c r="F7" i="37"/>
  <c r="C7" i="37"/>
  <c r="B7" i="37"/>
  <c r="I5" i="37"/>
  <c r="H5" i="37"/>
  <c r="C5" i="37"/>
  <c r="B5" i="37"/>
  <c r="I4" i="37"/>
  <c r="H4" i="37"/>
  <c r="G4" i="37"/>
  <c r="O27" i="25"/>
  <c r="N27" i="25"/>
  <c r="C27" i="25"/>
  <c r="B27" i="25"/>
  <c r="BK31" i="22"/>
  <c r="BJ31" i="22"/>
  <c r="BQ31" i="22"/>
  <c r="AX31" i="22"/>
  <c r="BG31" i="22" s="1"/>
  <c r="AL31" i="22"/>
  <c r="O19" i="25"/>
  <c r="O16" i="46" s="1"/>
  <c r="N19" i="25"/>
  <c r="N16" i="46" s="1"/>
  <c r="S48" i="22"/>
  <c r="T48" i="22"/>
  <c r="U48" i="22"/>
  <c r="V48" i="22"/>
  <c r="W48" i="22"/>
  <c r="X48" i="22"/>
  <c r="Y48" i="22"/>
  <c r="Z48" i="22"/>
  <c r="AA48" i="22"/>
  <c r="J16" i="25"/>
  <c r="M16" i="25" s="1"/>
  <c r="P36" i="25"/>
  <c r="S36" i="25" s="1"/>
  <c r="N37" i="25"/>
  <c r="N41" i="46" s="1"/>
  <c r="O37" i="25"/>
  <c r="O41" i="46" s="1"/>
  <c r="P37" i="25"/>
  <c r="S37" i="25" s="1"/>
  <c r="V37" i="25"/>
  <c r="Y37" i="25" s="1"/>
  <c r="P15" i="25"/>
  <c r="S15" i="25" s="1"/>
  <c r="B40" i="46"/>
  <c r="C40" i="46"/>
  <c r="G34" i="25"/>
  <c r="N40" i="46"/>
  <c r="O40" i="46"/>
  <c r="S34" i="25"/>
  <c r="H34" i="25"/>
  <c r="I34" i="25"/>
  <c r="J34" i="25"/>
  <c r="M34" i="25" s="1"/>
  <c r="T34" i="25"/>
  <c r="U34" i="25"/>
  <c r="V34" i="25"/>
  <c r="Y34" i="25" s="1"/>
  <c r="B35" i="25"/>
  <c r="C35" i="25"/>
  <c r="D35" i="25"/>
  <c r="G35" i="25" s="1"/>
  <c r="N35" i="25"/>
  <c r="O35" i="25"/>
  <c r="P35" i="25"/>
  <c r="S35" i="25" s="1"/>
  <c r="H35" i="25"/>
  <c r="I35" i="25"/>
  <c r="J35" i="25"/>
  <c r="M35" i="25" s="1"/>
  <c r="T35" i="25"/>
  <c r="U35" i="25"/>
  <c r="V35" i="25"/>
  <c r="Y35" i="25" s="1"/>
  <c r="B36" i="25"/>
  <c r="C36" i="25"/>
  <c r="D36" i="25"/>
  <c r="G36" i="25" s="1"/>
  <c r="N38" i="25"/>
  <c r="O38" i="25"/>
  <c r="B37" i="25"/>
  <c r="B42" i="46" s="1"/>
  <c r="C37" i="25"/>
  <c r="C42" i="46" s="1"/>
  <c r="D37" i="25"/>
  <c r="G37" i="25" s="1"/>
  <c r="H36" i="25"/>
  <c r="I36" i="25"/>
  <c r="J36" i="25"/>
  <c r="M36" i="25" s="1"/>
  <c r="T36" i="25"/>
  <c r="U36" i="25"/>
  <c r="V36" i="25"/>
  <c r="Y36" i="25" s="1"/>
  <c r="H37" i="25"/>
  <c r="I37" i="25"/>
  <c r="J37" i="25"/>
  <c r="M37" i="25" s="1"/>
  <c r="T16" i="25"/>
  <c r="U16" i="25"/>
  <c r="N40" i="25"/>
  <c r="O40" i="25"/>
  <c r="P40" i="25"/>
  <c r="S40" i="25" s="1"/>
  <c r="B39" i="25"/>
  <c r="C39" i="25"/>
  <c r="D39" i="25"/>
  <c r="F39" i="25" s="1"/>
  <c r="H38" i="25"/>
  <c r="I38" i="25"/>
  <c r="J38" i="25"/>
  <c r="L38" i="25" s="1"/>
  <c r="N41" i="25"/>
  <c r="O41" i="25"/>
  <c r="P41" i="25"/>
  <c r="R41" i="25" s="1"/>
  <c r="B40" i="25"/>
  <c r="C40" i="25"/>
  <c r="D40" i="25"/>
  <c r="F40" i="25" s="1"/>
  <c r="H39" i="25"/>
  <c r="I39" i="25"/>
  <c r="J39" i="25"/>
  <c r="L39" i="25" s="1"/>
  <c r="N42" i="25"/>
  <c r="O42" i="25"/>
  <c r="P42" i="25"/>
  <c r="R42" i="25" s="1"/>
  <c r="T39" i="25"/>
  <c r="U39" i="25"/>
  <c r="V39" i="25"/>
  <c r="X39" i="25" s="1"/>
  <c r="B25" i="25"/>
  <c r="C25" i="25"/>
  <c r="D25" i="25"/>
  <c r="G25" i="25" s="1"/>
  <c r="N36" i="25"/>
  <c r="O36" i="25"/>
  <c r="B26" i="25"/>
  <c r="C26" i="25"/>
  <c r="D26" i="25"/>
  <c r="G26" i="25" s="1"/>
  <c r="B29" i="25"/>
  <c r="C29" i="25"/>
  <c r="D29" i="25"/>
  <c r="F29" i="25" s="1"/>
  <c r="B30" i="25"/>
  <c r="C30" i="25"/>
  <c r="D30" i="25"/>
  <c r="F30" i="25" s="1"/>
  <c r="B31" i="25"/>
  <c r="C31" i="25"/>
  <c r="D31" i="25"/>
  <c r="F31" i="25" s="1"/>
  <c r="H29" i="25"/>
  <c r="I29" i="25"/>
  <c r="J29" i="25"/>
  <c r="L29" i="25" s="1"/>
  <c r="N30" i="25"/>
  <c r="O30" i="25"/>
  <c r="P30" i="25"/>
  <c r="R30" i="25" s="1"/>
  <c r="T28" i="25"/>
  <c r="U28" i="25"/>
  <c r="V28" i="25"/>
  <c r="X28" i="25" s="1"/>
  <c r="H30" i="25"/>
  <c r="I30" i="25"/>
  <c r="J30" i="25"/>
  <c r="L30" i="25" s="1"/>
  <c r="N31" i="25"/>
  <c r="O31" i="25"/>
  <c r="P31" i="25"/>
  <c r="R31" i="25" s="1"/>
  <c r="T29" i="25"/>
  <c r="U29" i="25"/>
  <c r="V29" i="25"/>
  <c r="X29" i="25" s="1"/>
  <c r="N32" i="25"/>
  <c r="O32" i="25"/>
  <c r="P32" i="25"/>
  <c r="R32" i="25" s="1"/>
  <c r="H24" i="25"/>
  <c r="I24" i="25"/>
  <c r="J24" i="25"/>
  <c r="M24" i="25" s="1"/>
  <c r="T24" i="25"/>
  <c r="U24" i="25"/>
  <c r="V24" i="25"/>
  <c r="Y24" i="25" s="1"/>
  <c r="N25" i="25"/>
  <c r="O25" i="25"/>
  <c r="P25" i="25"/>
  <c r="S25" i="25" s="1"/>
  <c r="H25" i="25"/>
  <c r="I25" i="25"/>
  <c r="J25" i="25"/>
  <c r="M25" i="25" s="1"/>
  <c r="T25" i="25"/>
  <c r="U25" i="25"/>
  <c r="V25" i="25"/>
  <c r="Y25" i="25" s="1"/>
  <c r="H26" i="25"/>
  <c r="I26" i="25"/>
  <c r="J26" i="25"/>
  <c r="M26" i="25" s="1"/>
  <c r="T26" i="25"/>
  <c r="U26" i="25"/>
  <c r="V26" i="25"/>
  <c r="Y26" i="25" s="1"/>
  <c r="H27" i="25"/>
  <c r="I27" i="25"/>
  <c r="J27" i="25"/>
  <c r="M27" i="25" s="1"/>
  <c r="T27" i="25"/>
  <c r="U27" i="25"/>
  <c r="V27" i="25"/>
  <c r="Y27" i="25" s="1"/>
  <c r="N26" i="25"/>
  <c r="O26" i="25"/>
  <c r="P26" i="25"/>
  <c r="S26" i="25" s="1"/>
  <c r="H28" i="25"/>
  <c r="I28" i="25"/>
  <c r="J28" i="25"/>
  <c r="M28" i="25" s="1"/>
  <c r="S24" i="25"/>
  <c r="G24" i="25"/>
  <c r="N15" i="46"/>
  <c r="O15" i="46"/>
  <c r="S13" i="25"/>
  <c r="T13" i="25"/>
  <c r="U13" i="25"/>
  <c r="N14" i="25"/>
  <c r="O14" i="25"/>
  <c r="S14" i="25"/>
  <c r="T14" i="25"/>
  <c r="U14" i="25"/>
  <c r="N16" i="25"/>
  <c r="N17" i="46" s="1"/>
  <c r="O16" i="25"/>
  <c r="O17" i="46" s="1"/>
  <c r="P16" i="25"/>
  <c r="S16" i="25" s="1"/>
  <c r="N17" i="25"/>
  <c r="N18" i="46" s="1"/>
  <c r="O17" i="25"/>
  <c r="O18" i="46" s="1"/>
  <c r="T15" i="25"/>
  <c r="U15" i="25"/>
  <c r="N18" i="25"/>
  <c r="O18" i="25"/>
  <c r="P18" i="25"/>
  <c r="S18" i="25" s="1"/>
  <c r="N20" i="25"/>
  <c r="O20" i="25"/>
  <c r="P20" i="25"/>
  <c r="R20" i="25" s="1"/>
  <c r="T17" i="25"/>
  <c r="U17" i="25"/>
  <c r="V17" i="25"/>
  <c r="X17" i="25" s="1"/>
  <c r="N21" i="25"/>
  <c r="O21" i="25"/>
  <c r="P21" i="25"/>
  <c r="R21" i="25" s="1"/>
  <c r="T18" i="25"/>
  <c r="U18" i="25"/>
  <c r="V18" i="25"/>
  <c r="X18" i="25" s="1"/>
  <c r="H13" i="25"/>
  <c r="I13" i="25"/>
  <c r="J13" i="25"/>
  <c r="M13" i="25" s="1"/>
  <c r="H14" i="25"/>
  <c r="I14" i="25"/>
  <c r="J14" i="25"/>
  <c r="M14" i="25" s="1"/>
  <c r="H15" i="25"/>
  <c r="I15" i="25"/>
  <c r="J15" i="25"/>
  <c r="M15" i="25" s="1"/>
  <c r="T37" i="25"/>
  <c r="U37" i="25"/>
  <c r="H17" i="25"/>
  <c r="I17" i="25"/>
  <c r="J17" i="25"/>
  <c r="L17" i="25" s="1"/>
  <c r="H18" i="25"/>
  <c r="I18" i="25"/>
  <c r="J18" i="25"/>
  <c r="L18" i="25" s="1"/>
  <c r="B17" i="25"/>
  <c r="C17" i="25"/>
  <c r="D17" i="25"/>
  <c r="F17" i="25" s="1"/>
  <c r="B18" i="25"/>
  <c r="C18" i="25"/>
  <c r="D18" i="25"/>
  <c r="F18" i="25" s="1"/>
  <c r="B15" i="46"/>
  <c r="C15" i="46"/>
  <c r="G13" i="25"/>
  <c r="B14" i="25"/>
  <c r="C14" i="25"/>
  <c r="D14" i="25"/>
  <c r="G14" i="25" s="1"/>
  <c r="B15" i="25"/>
  <c r="C15" i="25"/>
  <c r="D15" i="25"/>
  <c r="G15" i="25" s="1"/>
  <c r="B16" i="25"/>
  <c r="B16" i="46" s="1"/>
  <c r="C16" i="25"/>
  <c r="C16" i="46" s="1"/>
  <c r="D16" i="25"/>
  <c r="G16" i="25" s="1"/>
  <c r="H16" i="25"/>
  <c r="I16" i="25"/>
  <c r="N11" i="25"/>
  <c r="O11" i="25"/>
  <c r="P11" i="25"/>
  <c r="R11" i="25" s="1"/>
  <c r="H9" i="25"/>
  <c r="I9" i="25"/>
  <c r="J9" i="25"/>
  <c r="L9" i="25" s="1"/>
  <c r="T8" i="25"/>
  <c r="U8" i="25"/>
  <c r="V8" i="25"/>
  <c r="X8" i="25" s="1"/>
  <c r="H10" i="25"/>
  <c r="I10" i="25"/>
  <c r="J10" i="25"/>
  <c r="L10" i="25" s="1"/>
  <c r="T9" i="25"/>
  <c r="U9" i="25"/>
  <c r="V9" i="25"/>
  <c r="X9" i="25" s="1"/>
  <c r="B9" i="25"/>
  <c r="C9" i="25"/>
  <c r="D9" i="25"/>
  <c r="F9" i="25" s="1"/>
  <c r="N9" i="25"/>
  <c r="O9" i="25"/>
  <c r="P9" i="25"/>
  <c r="B10" i="25"/>
  <c r="C10" i="25"/>
  <c r="D10" i="25"/>
  <c r="F10" i="25" s="1"/>
  <c r="N10" i="25"/>
  <c r="O10" i="25"/>
  <c r="P10" i="25"/>
  <c r="R10" i="25" s="1"/>
  <c r="B11" i="25"/>
  <c r="C11" i="25"/>
  <c r="D11" i="25"/>
  <c r="F11" i="25" s="1"/>
  <c r="H4" i="25"/>
  <c r="I4" i="25"/>
  <c r="J4" i="25"/>
  <c r="M4" i="25" s="1"/>
  <c r="T4" i="25"/>
  <c r="U4" i="25"/>
  <c r="V4" i="25"/>
  <c r="Y4" i="25" s="1"/>
  <c r="B5" i="25"/>
  <c r="C5" i="25"/>
  <c r="D5" i="25"/>
  <c r="G5" i="25" s="1"/>
  <c r="H5" i="25"/>
  <c r="I5" i="25"/>
  <c r="J5" i="25"/>
  <c r="M5" i="25" s="1"/>
  <c r="N5" i="25"/>
  <c r="O5" i="25"/>
  <c r="P5" i="25"/>
  <c r="S5" i="25" s="1"/>
  <c r="T5" i="25"/>
  <c r="U5" i="25"/>
  <c r="V5" i="25"/>
  <c r="Y5" i="25" s="1"/>
  <c r="N15" i="25"/>
  <c r="O15" i="25"/>
  <c r="H6" i="25"/>
  <c r="I6" i="25"/>
  <c r="J6" i="25"/>
  <c r="M6" i="25" s="1"/>
  <c r="B6" i="25"/>
  <c r="B5" i="46" s="1"/>
  <c r="C6" i="25"/>
  <c r="C5" i="46" s="1"/>
  <c r="D6" i="25"/>
  <c r="G6" i="25" s="1"/>
  <c r="H7" i="25"/>
  <c r="I7" i="25"/>
  <c r="J7" i="25"/>
  <c r="M7" i="25" s="1"/>
  <c r="T6" i="25"/>
  <c r="U6" i="25"/>
  <c r="V6" i="25"/>
  <c r="Y6" i="25" s="1"/>
  <c r="H8" i="25"/>
  <c r="I8" i="25"/>
  <c r="J8" i="25"/>
  <c r="M8" i="25" s="1"/>
  <c r="T7" i="25"/>
  <c r="U7" i="25"/>
  <c r="V7" i="25"/>
  <c r="Y7" i="25" s="1"/>
  <c r="B7" i="25"/>
  <c r="C7" i="25"/>
  <c r="D7" i="25"/>
  <c r="G7" i="25" s="1"/>
  <c r="N6" i="25"/>
  <c r="O6" i="25"/>
  <c r="P6" i="25"/>
  <c r="S6" i="25" s="1"/>
  <c r="N7" i="25"/>
  <c r="O7" i="25"/>
  <c r="P7" i="25"/>
  <c r="S7" i="25" s="1"/>
  <c r="G4" i="25"/>
  <c r="S4" i="25"/>
  <c r="BF47" i="22"/>
  <c r="BE47" i="22"/>
  <c r="BD47" i="22"/>
  <c r="BC47" i="22"/>
  <c r="BB47" i="22"/>
  <c r="BA47" i="22"/>
  <c r="AZ47" i="22"/>
  <c r="AY47" i="22"/>
  <c r="BF45" i="22"/>
  <c r="BE45" i="22"/>
  <c r="BD45" i="22"/>
  <c r="BC45" i="22"/>
  <c r="BB45" i="22"/>
  <c r="BA45" i="22"/>
  <c r="AZ45" i="22"/>
  <c r="AY45" i="22"/>
  <c r="BF42" i="22"/>
  <c r="BE42" i="22"/>
  <c r="BD42" i="22"/>
  <c r="BC42" i="22"/>
  <c r="BB42" i="22"/>
  <c r="BA42" i="22"/>
  <c r="AZ42" i="22"/>
  <c r="AY42" i="22"/>
  <c r="BF9" i="22"/>
  <c r="BE9" i="22"/>
  <c r="BD9" i="22"/>
  <c r="BC9" i="22"/>
  <c r="BB9" i="22"/>
  <c r="BA9" i="22"/>
  <c r="AZ9" i="22"/>
  <c r="AZ48" i="22" s="1"/>
  <c r="AY9" i="22"/>
  <c r="AT47" i="22"/>
  <c r="AS47" i="22"/>
  <c r="AR47" i="22"/>
  <c r="AQ47" i="22"/>
  <c r="AP47" i="22"/>
  <c r="AO47" i="22"/>
  <c r="AN47" i="22"/>
  <c r="AM47" i="22"/>
  <c r="AT45" i="22"/>
  <c r="AS45" i="22"/>
  <c r="AR45" i="22"/>
  <c r="AQ45" i="22"/>
  <c r="AP45" i="22"/>
  <c r="AO45" i="22"/>
  <c r="AN45" i="22"/>
  <c r="AM45" i="22"/>
  <c r="AT42" i="22"/>
  <c r="AS42" i="22"/>
  <c r="AR42" i="22"/>
  <c r="AQ42" i="22"/>
  <c r="AP42" i="22"/>
  <c r="AO42" i="22"/>
  <c r="AN42" i="22"/>
  <c r="AM42" i="22"/>
  <c r="AT9" i="22"/>
  <c r="AS9" i="22"/>
  <c r="AR9" i="22"/>
  <c r="AQ9" i="22"/>
  <c r="AP9" i="22"/>
  <c r="AO9" i="22"/>
  <c r="AN9" i="22"/>
  <c r="AN48" i="22" s="1"/>
  <c r="AM9" i="22"/>
  <c r="BQ24" i="22"/>
  <c r="BK24" i="22"/>
  <c r="BJ24" i="22"/>
  <c r="AX24" i="22"/>
  <c r="BG24" i="22" s="1"/>
  <c r="AL24" i="22"/>
  <c r="AU24" i="22" s="1"/>
  <c r="N48" i="22"/>
  <c r="M48" i="22"/>
  <c r="L48" i="22"/>
  <c r="K48" i="22"/>
  <c r="J48" i="22"/>
  <c r="BQ46" i="22"/>
  <c r="BQ43" i="22"/>
  <c r="BQ12" i="22"/>
  <c r="BQ14" i="22"/>
  <c r="BQ15" i="22"/>
  <c r="BQ16" i="22"/>
  <c r="BQ17" i="22"/>
  <c r="BQ18" i="22"/>
  <c r="BQ19" i="22"/>
  <c r="BQ20" i="22"/>
  <c r="BQ21" i="22"/>
  <c r="BQ22" i="22"/>
  <c r="BQ23" i="22"/>
  <c r="BQ26" i="22"/>
  <c r="BQ29" i="22"/>
  <c r="BQ32" i="22"/>
  <c r="BQ30" i="22"/>
  <c r="BQ33" i="22"/>
  <c r="BQ34" i="22"/>
  <c r="BQ35" i="22"/>
  <c r="BQ36" i="22"/>
  <c r="BQ37" i="22"/>
  <c r="BQ38" i="22"/>
  <c r="BQ39" i="22"/>
  <c r="BQ40" i="22"/>
  <c r="BQ41" i="22"/>
  <c r="BQ7" i="22"/>
  <c r="BQ8" i="22"/>
  <c r="BQ3" i="22"/>
  <c r="BJ4" i="22"/>
  <c r="BK4" i="22"/>
  <c r="BJ5" i="22"/>
  <c r="BK5" i="22"/>
  <c r="BJ6" i="22"/>
  <c r="BK6" i="22"/>
  <c r="BJ7" i="22"/>
  <c r="BK7" i="22"/>
  <c r="BJ8" i="22"/>
  <c r="BK8" i="22"/>
  <c r="BK46" i="22"/>
  <c r="BJ46" i="22"/>
  <c r="AX46" i="22"/>
  <c r="BG46" i="22" s="1"/>
  <c r="BG47" i="22" s="1"/>
  <c r="AL46" i="22"/>
  <c r="AK46" i="22" s="1"/>
  <c r="AK47" i="22" s="1"/>
  <c r="BK44" i="22"/>
  <c r="BJ44" i="22"/>
  <c r="BK43" i="22"/>
  <c r="BJ43" i="22"/>
  <c r="BK41" i="22"/>
  <c r="BK40" i="22"/>
  <c r="BK39" i="22"/>
  <c r="BJ41" i="22"/>
  <c r="BJ40" i="22"/>
  <c r="BJ39" i="22"/>
  <c r="BK38" i="22"/>
  <c r="BJ38" i="22"/>
  <c r="BK37" i="22"/>
  <c r="BK36" i="22"/>
  <c r="BK35" i="22"/>
  <c r="BK34" i="22"/>
  <c r="BK33" i="22"/>
  <c r="BJ37" i="22"/>
  <c r="BJ36" i="22"/>
  <c r="BJ35" i="22"/>
  <c r="BJ34" i="22"/>
  <c r="BJ33" i="22"/>
  <c r="BK30" i="22"/>
  <c r="BK32" i="22"/>
  <c r="BJ30" i="22"/>
  <c r="BJ32" i="22"/>
  <c r="BK29" i="22"/>
  <c r="BK28" i="22"/>
  <c r="BK27" i="22"/>
  <c r="BK26" i="22"/>
  <c r="BK25" i="22"/>
  <c r="BK23" i="22"/>
  <c r="BK22" i="22"/>
  <c r="BK21" i="22"/>
  <c r="BK20" i="22"/>
  <c r="BK19" i="22"/>
  <c r="BK18" i="22"/>
  <c r="BK17" i="22"/>
  <c r="BK16" i="22"/>
  <c r="BK15" i="22"/>
  <c r="BK14" i="22"/>
  <c r="BK13" i="22"/>
  <c r="BK12" i="22"/>
  <c r="BK11" i="22"/>
  <c r="BJ29" i="22"/>
  <c r="BJ28" i="22"/>
  <c r="BJ27" i="22"/>
  <c r="BJ26" i="22"/>
  <c r="BJ25" i="22"/>
  <c r="BJ23" i="22"/>
  <c r="BJ22" i="22"/>
  <c r="BJ21" i="22"/>
  <c r="BJ20" i="22"/>
  <c r="BJ19" i="22"/>
  <c r="BJ18" i="22"/>
  <c r="BJ17" i="22"/>
  <c r="BJ16" i="22"/>
  <c r="BJ15" i="22"/>
  <c r="BJ14" i="22"/>
  <c r="BJ13" i="22"/>
  <c r="BJ12" i="22"/>
  <c r="BJ11" i="22"/>
  <c r="BK10" i="22"/>
  <c r="BJ10" i="22"/>
  <c r="BK3" i="22"/>
  <c r="BJ3" i="22"/>
  <c r="AX44" i="22"/>
  <c r="BG44" i="22" s="1"/>
  <c r="AX43" i="22"/>
  <c r="AL44" i="22"/>
  <c r="AU44" i="22" s="1"/>
  <c r="AL43" i="22"/>
  <c r="AX11" i="22"/>
  <c r="AX12" i="22"/>
  <c r="BG12" i="22" s="1"/>
  <c r="AX13" i="22"/>
  <c r="AX14" i="22"/>
  <c r="AX15" i="22"/>
  <c r="BG15" i="22" s="1"/>
  <c r="AX16" i="22"/>
  <c r="BG16" i="22" s="1"/>
  <c r="AX17" i="22"/>
  <c r="BG17" i="22" s="1"/>
  <c r="AX18" i="22"/>
  <c r="BG18" i="22" s="1"/>
  <c r="AX19" i="22"/>
  <c r="BG19" i="22" s="1"/>
  <c r="AX20" i="22"/>
  <c r="AX21" i="22"/>
  <c r="BG21" i="22" s="1"/>
  <c r="AX22" i="22"/>
  <c r="AX23" i="22"/>
  <c r="BG23" i="22" s="1"/>
  <c r="AX25" i="22"/>
  <c r="BG25" i="22" s="1"/>
  <c r="AX26" i="22"/>
  <c r="BG26" i="22" s="1"/>
  <c r="AX27" i="22"/>
  <c r="BG27" i="22" s="1"/>
  <c r="AX28" i="22"/>
  <c r="BG28" i="22" s="1"/>
  <c r="AX29" i="22"/>
  <c r="BG29" i="22" s="1"/>
  <c r="AX32" i="22"/>
  <c r="AX30" i="22"/>
  <c r="BG30" i="22" s="1"/>
  <c r="AX33" i="22"/>
  <c r="BG33" i="22" s="1"/>
  <c r="AX34" i="22"/>
  <c r="BG34" i="22" s="1"/>
  <c r="AX35" i="22"/>
  <c r="BG35" i="22" s="1"/>
  <c r="AX36" i="22"/>
  <c r="BG36" i="22" s="1"/>
  <c r="AX37" i="22"/>
  <c r="BG37" i="22" s="1"/>
  <c r="AX38" i="22"/>
  <c r="BG38" i="22" s="1"/>
  <c r="AX39" i="22"/>
  <c r="BG39" i="22" s="1"/>
  <c r="AX40" i="22"/>
  <c r="BG40" i="22" s="1"/>
  <c r="AX41" i="22"/>
  <c r="BG41" i="22" s="1"/>
  <c r="AX10" i="22"/>
  <c r="AL11" i="22"/>
  <c r="AU11" i="22" s="1"/>
  <c r="AL12" i="22"/>
  <c r="AU12" i="22" s="1"/>
  <c r="AL13" i="22"/>
  <c r="AU13" i="22" s="1"/>
  <c r="AL14" i="22"/>
  <c r="AU14" i="22" s="1"/>
  <c r="AL15" i="22"/>
  <c r="AL16" i="22"/>
  <c r="AU16" i="22" s="1"/>
  <c r="AL17" i="22"/>
  <c r="AL18" i="22"/>
  <c r="AU18" i="22" s="1"/>
  <c r="AL19" i="22"/>
  <c r="AK19" i="22" s="1"/>
  <c r="AL20" i="22"/>
  <c r="AU20" i="22" s="1"/>
  <c r="AL21" i="22"/>
  <c r="AL22" i="22"/>
  <c r="AU22" i="22" s="1"/>
  <c r="AL23" i="22"/>
  <c r="AU23" i="22" s="1"/>
  <c r="AL25" i="22"/>
  <c r="AU25" i="22" s="1"/>
  <c r="AL26" i="22"/>
  <c r="AU26" i="22" s="1"/>
  <c r="AL27" i="22"/>
  <c r="AL28" i="22"/>
  <c r="AU28" i="22" s="1"/>
  <c r="AL29" i="22"/>
  <c r="AU29" i="22" s="1"/>
  <c r="AL32" i="22"/>
  <c r="AU32" i="22"/>
  <c r="AL30" i="22"/>
  <c r="AU30" i="22" s="1"/>
  <c r="AL33" i="22"/>
  <c r="AL34" i="22"/>
  <c r="AL35" i="22"/>
  <c r="AU35" i="22" s="1"/>
  <c r="AL36" i="22"/>
  <c r="AU36" i="22" s="1"/>
  <c r="AL37" i="22"/>
  <c r="AU37" i="22" s="1"/>
  <c r="AL38" i="22"/>
  <c r="AL39" i="22"/>
  <c r="AL40" i="22"/>
  <c r="AU40" i="22" s="1"/>
  <c r="AL41" i="22"/>
  <c r="AU41" i="22" s="1"/>
  <c r="AL10" i="22"/>
  <c r="AU10" i="22" s="1"/>
  <c r="AX4" i="22"/>
  <c r="BG4" i="22" s="1"/>
  <c r="AX5" i="22"/>
  <c r="AX6" i="22"/>
  <c r="BG6" i="22" s="1"/>
  <c r="AX7" i="22"/>
  <c r="BG7" i="22" s="1"/>
  <c r="AX8" i="22"/>
  <c r="BG8" i="22" s="1"/>
  <c r="AX3" i="22"/>
  <c r="BG3" i="22" s="1"/>
  <c r="AL4" i="22"/>
  <c r="AL5" i="22"/>
  <c r="AU5" i="22" s="1"/>
  <c r="AL6" i="22"/>
  <c r="AU6" i="22" s="1"/>
  <c r="AL7" i="22"/>
  <c r="AL8" i="22"/>
  <c r="AU8" i="22" s="1"/>
  <c r="AL3" i="22"/>
  <c r="AU3" i="22" s="1"/>
  <c r="BQ44" i="22"/>
  <c r="BQ6" i="22"/>
  <c r="BQ5" i="22"/>
  <c r="BQ28" i="22"/>
  <c r="R48" i="22"/>
  <c r="BQ11" i="22"/>
  <c r="BQ27" i="22"/>
  <c r="BQ10" i="22"/>
  <c r="BQ13" i="22"/>
  <c r="BQ25" i="22"/>
  <c r="BQ4" i="22"/>
  <c r="BP48" i="22"/>
  <c r="BG10" i="22"/>
  <c r="D5" i="46" l="1"/>
  <c r="E5" i="46" s="1"/>
  <c r="D16" i="46"/>
  <c r="E16" i="46" s="1"/>
  <c r="AK38" i="22"/>
  <c r="V11" i="46"/>
  <c r="W11" i="46" s="1"/>
  <c r="AK6" i="22"/>
  <c r="G9" i="37"/>
  <c r="M22" i="25"/>
  <c r="AL45" i="22"/>
  <c r="M9" i="37"/>
  <c r="Y22" i="25"/>
  <c r="AK37" i="22"/>
  <c r="AK21" i="22"/>
  <c r="AK40" i="22"/>
  <c r="G25" i="37"/>
  <c r="G33" i="37"/>
  <c r="AM48" i="22"/>
  <c r="S12" i="25"/>
  <c r="AK25" i="22"/>
  <c r="AU46" i="22"/>
  <c r="AU47" i="22" s="1"/>
  <c r="AK29" i="22"/>
  <c r="AK20" i="22"/>
  <c r="AK8" i="22"/>
  <c r="AK7" i="22"/>
  <c r="G12" i="25"/>
  <c r="M33" i="25"/>
  <c r="P41" i="46"/>
  <c r="Q41" i="46" s="1"/>
  <c r="BJ48" i="22"/>
  <c r="P18" i="46"/>
  <c r="Q18" i="46" s="1"/>
  <c r="M25" i="37"/>
  <c r="Y12" i="25"/>
  <c r="G22" i="25"/>
  <c r="G33" i="25"/>
  <c r="Y43" i="25"/>
  <c r="D42" i="46"/>
  <c r="E42" i="46" s="1"/>
  <c r="S33" i="25"/>
  <c r="P42" i="46"/>
  <c r="Q42" i="46" s="1"/>
  <c r="S43" i="25"/>
  <c r="Y33" i="25"/>
  <c r="M33" i="37"/>
  <c r="G43" i="25"/>
  <c r="M43" i="25"/>
  <c r="S22" i="25"/>
  <c r="BC48" i="22"/>
  <c r="AX47" i="22"/>
  <c r="AK18" i="22"/>
  <c r="AK5" i="22"/>
  <c r="AL47" i="22"/>
  <c r="AU21" i="22"/>
  <c r="BQ48" i="22"/>
  <c r="AL9" i="22"/>
  <c r="AT48" i="22"/>
  <c r="BF48" i="22"/>
  <c r="D15" i="46"/>
  <c r="E15" i="46" s="1"/>
  <c r="D40" i="46"/>
  <c r="E40" i="46" s="1"/>
  <c r="P28" i="46"/>
  <c r="Q28" i="46" s="1"/>
  <c r="AK26" i="22"/>
  <c r="AY48" i="22"/>
  <c r="AX45" i="22"/>
  <c r="AK10" i="22"/>
  <c r="AO48" i="22"/>
  <c r="BA48" i="22"/>
  <c r="AV41" i="22"/>
  <c r="AK41" i="22"/>
  <c r="AK3" i="22"/>
  <c r="AU19" i="22"/>
  <c r="AK24" i="22"/>
  <c r="BB48" i="22"/>
  <c r="P15" i="46"/>
  <c r="Q15" i="46" s="1"/>
  <c r="P40" i="46"/>
  <c r="Q40" i="46" s="1"/>
  <c r="AK31" i="22"/>
  <c r="M12" i="25"/>
  <c r="AR48" i="22"/>
  <c r="AK30" i="22"/>
  <c r="AS48" i="22"/>
  <c r="AU34" i="22"/>
  <c r="AK34" i="22"/>
  <c r="AK4" i="22"/>
  <c r="AU38" i="22"/>
  <c r="BG43" i="22"/>
  <c r="BG45" i="22" s="1"/>
  <c r="BG32" i="22"/>
  <c r="BG22" i="22"/>
  <c r="AK22" i="22"/>
  <c r="AK14" i="22"/>
  <c r="BG14" i="22"/>
  <c r="BH20" i="22"/>
  <c r="BI20" i="22" s="1"/>
  <c r="AK17" i="22"/>
  <c r="AU17" i="22"/>
  <c r="AU27" i="22"/>
  <c r="AK27" i="22"/>
  <c r="AJ10" i="22"/>
  <c r="AU4" i="22"/>
  <c r="BG5" i="22"/>
  <c r="BG9" i="22" s="1"/>
  <c r="AU39" i="22"/>
  <c r="AK39" i="22"/>
  <c r="AU33" i="22"/>
  <c r="AK33" i="22"/>
  <c r="AX42" i="22"/>
  <c r="BG11" i="22"/>
  <c r="AK32" i="22"/>
  <c r="AL42" i="22"/>
  <c r="AP48" i="22"/>
  <c r="AX9" i="22"/>
  <c r="AK11" i="22"/>
  <c r="BG13" i="22"/>
  <c r="AK36" i="22"/>
  <c r="AU7" i="22"/>
  <c r="AQ48" i="22"/>
  <c r="AK44" i="22"/>
  <c r="AK16" i="22"/>
  <c r="AK28" i="22"/>
  <c r="BK48" i="22"/>
  <c r="AU15" i="22"/>
  <c r="AK15" i="22"/>
  <c r="BG20" i="22"/>
  <c r="BE48" i="22"/>
  <c r="G16" i="37"/>
  <c r="AU43" i="22"/>
  <c r="AU45" i="22" s="1"/>
  <c r="AK43" i="22"/>
  <c r="BD48" i="22"/>
  <c r="AK35" i="22"/>
  <c r="AK23" i="22"/>
  <c r="AK13" i="22"/>
  <c r="M16" i="37"/>
  <c r="AU31" i="22"/>
  <c r="P16" i="46"/>
  <c r="Q16" i="46" s="1"/>
  <c r="D28" i="46"/>
  <c r="E28" i="46" s="1"/>
  <c r="P17" i="46"/>
  <c r="Q17" i="46" s="1"/>
  <c r="D41" i="46"/>
  <c r="E41" i="46" s="1"/>
  <c r="AK45" i="22" l="1"/>
  <c r="AK42" i="22"/>
  <c r="BH10" i="22"/>
  <c r="BI10" i="22" s="1"/>
  <c r="BH28" i="22"/>
  <c r="BI28" i="22" s="1"/>
  <c r="AV27" i="22"/>
  <c r="AW27" i="22" s="1"/>
  <c r="AV15" i="22"/>
  <c r="AW15" i="22" s="1"/>
  <c r="BH27" i="22"/>
  <c r="BI27" i="22" s="1"/>
  <c r="BH44" i="22"/>
  <c r="BI44" i="22" s="1"/>
  <c r="AV44" i="22"/>
  <c r="AW44" i="22" s="1"/>
  <c r="BH14" i="22"/>
  <c r="BI14" i="22" s="1"/>
  <c r="AV21" i="22"/>
  <c r="AW21" i="22" s="1"/>
  <c r="BH13" i="22"/>
  <c r="BI13" i="22" s="1"/>
  <c r="BH23" i="22"/>
  <c r="BI23" i="22" s="1"/>
  <c r="AV10" i="22"/>
  <c r="AW10" i="22" s="1"/>
  <c r="AV33" i="22"/>
  <c r="AW33" i="22" s="1"/>
  <c r="BH22" i="22"/>
  <c r="BI22" i="22" s="1"/>
  <c r="AU9" i="22"/>
  <c r="AK9" i="22"/>
  <c r="AK48" i="22" s="1"/>
  <c r="BH32" i="22"/>
  <c r="BI32" i="22" s="1"/>
  <c r="AU42" i="22"/>
  <c r="AX48" i="22"/>
  <c r="AJ43" i="22"/>
  <c r="AV32" i="22"/>
  <c r="AW41" i="22"/>
  <c r="AV40" i="22"/>
  <c r="BH39" i="22"/>
  <c r="BI39" i="22" s="1"/>
  <c r="AV6" i="22"/>
  <c r="AV5" i="22"/>
  <c r="BH4" i="22"/>
  <c r="BI4" i="22" s="1"/>
  <c r="AV3" i="22"/>
  <c r="BH40" i="22"/>
  <c r="BI40" i="22" s="1"/>
  <c r="BH6" i="22"/>
  <c r="BI6" i="22" s="1"/>
  <c r="BH7" i="22"/>
  <c r="BI7" i="22" s="1"/>
  <c r="BH41" i="22"/>
  <c r="BI41" i="22" s="1"/>
  <c r="AV8" i="22"/>
  <c r="BH8" i="22"/>
  <c r="BI8" i="22" s="1"/>
  <c r="BH38" i="22"/>
  <c r="BI38" i="22" s="1"/>
  <c r="BH3" i="22"/>
  <c r="AL48" i="22"/>
  <c r="AV38" i="22"/>
  <c r="AJ3" i="22"/>
  <c r="AV19" i="22"/>
  <c r="BH25" i="22"/>
  <c r="BI25" i="22" s="1"/>
  <c r="AV24" i="22"/>
  <c r="AV23" i="22"/>
  <c r="BH33" i="22"/>
  <c r="BI33" i="22" s="1"/>
  <c r="BH15" i="22"/>
  <c r="BI15" i="22" s="1"/>
  <c r="BH31" i="22"/>
  <c r="BI31" i="22" s="1"/>
  <c r="AV18" i="22"/>
  <c r="BH34" i="22"/>
  <c r="BI34" i="22" s="1"/>
  <c r="BH21" i="22"/>
  <c r="BI21" i="22" s="1"/>
  <c r="AV25" i="22"/>
  <c r="AV13" i="22"/>
  <c r="BH35" i="22"/>
  <c r="BI35" i="22" s="1"/>
  <c r="AV22" i="22"/>
  <c r="AV31" i="22"/>
  <c r="AV11" i="22"/>
  <c r="AV29" i="22"/>
  <c r="BH16" i="22"/>
  <c r="BI16" i="22" s="1"/>
  <c r="AV16" i="22"/>
  <c r="BH26" i="22"/>
  <c r="BI26" i="22" s="1"/>
  <c r="BH19" i="22"/>
  <c r="BI19" i="22" s="1"/>
  <c r="AV37" i="22"/>
  <c r="AV26" i="22"/>
  <c r="AV35" i="22"/>
  <c r="BH29" i="22"/>
  <c r="BI29" i="22" s="1"/>
  <c r="AV14" i="22"/>
  <c r="BH36" i="22"/>
  <c r="BI36" i="22" s="1"/>
  <c r="BH30" i="22"/>
  <c r="BI30" i="22" s="1"/>
  <c r="BH17" i="22"/>
  <c r="BI17" i="22" s="1"/>
  <c r="BH12" i="22"/>
  <c r="BI12" i="22" s="1"/>
  <c r="BH24" i="22"/>
  <c r="BI24" i="22" s="1"/>
  <c r="AV12" i="22"/>
  <c r="AV17" i="22"/>
  <c r="AV36" i="22"/>
  <c r="BH18" i="22"/>
  <c r="BI18" i="22" s="1"/>
  <c r="BH37" i="22"/>
  <c r="BI37" i="22" s="1"/>
  <c r="AV30" i="22"/>
  <c r="AV20" i="22"/>
  <c r="AV43" i="22"/>
  <c r="BH43" i="22"/>
  <c r="BI43" i="22" s="1"/>
  <c r="AV39" i="22"/>
  <c r="AV34" i="22"/>
  <c r="AV4" i="22"/>
  <c r="AJ46" i="22"/>
  <c r="AJ44" i="22"/>
  <c r="BL10" i="22"/>
  <c r="AV7" i="22"/>
  <c r="BG42" i="22"/>
  <c r="BG48" i="22" s="1"/>
  <c r="AV28" i="22"/>
  <c r="BH11" i="22"/>
  <c r="BI11" i="22" s="1"/>
  <c r="BH5" i="22"/>
  <c r="BI5" i="22" s="1"/>
  <c r="BL27" i="22" l="1"/>
  <c r="BM27" i="22" s="1"/>
  <c r="BL44" i="22"/>
  <c r="BM44" i="22" s="1"/>
  <c r="BH46" i="22"/>
  <c r="BI46" i="22" s="1"/>
  <c r="AV46" i="22"/>
  <c r="AU48" i="22"/>
  <c r="AJ48" i="22"/>
  <c r="BL15" i="22"/>
  <c r="BM15" i="22" s="1"/>
  <c r="BL16" i="22"/>
  <c r="AW16" i="22"/>
  <c r="AW5" i="22"/>
  <c r="BL5" i="22"/>
  <c r="AW6" i="22"/>
  <c r="BL6" i="22"/>
  <c r="AW32" i="22"/>
  <c r="BL32" i="22"/>
  <c r="BL43" i="22"/>
  <c r="AW43" i="22"/>
  <c r="AW17" i="22"/>
  <c r="BL17" i="22"/>
  <c r="AW29" i="22"/>
  <c r="BL29" i="22"/>
  <c r="AW25" i="22"/>
  <c r="BL25" i="22"/>
  <c r="AW24" i="22"/>
  <c r="BL24" i="22"/>
  <c r="AW38" i="22"/>
  <c r="BL38" i="22"/>
  <c r="BL7" i="22"/>
  <c r="AW7" i="22"/>
  <c r="AW12" i="22"/>
  <c r="BL12" i="22"/>
  <c r="AW35" i="22"/>
  <c r="BL35" i="22"/>
  <c r="AW40" i="22"/>
  <c r="BL40" i="22"/>
  <c r="BL21" i="22"/>
  <c r="AW36" i="22"/>
  <c r="BL36" i="22"/>
  <c r="AW13" i="22"/>
  <c r="BL13" i="22"/>
  <c r="BO10" i="22"/>
  <c r="BM10" i="22"/>
  <c r="AW26" i="22"/>
  <c r="BL26" i="22"/>
  <c r="AW11" i="22"/>
  <c r="BL11" i="22"/>
  <c r="AW19" i="22"/>
  <c r="BL19" i="22"/>
  <c r="BH48" i="22"/>
  <c r="BI3" i="22"/>
  <c r="BL41" i="22"/>
  <c r="AW14" i="22"/>
  <c r="BL14" i="22"/>
  <c r="BL20" i="22"/>
  <c r="AW20" i="22"/>
  <c r="AW31" i="22"/>
  <c r="BL31" i="22"/>
  <c r="BL30" i="22"/>
  <c r="AW30" i="22"/>
  <c r="AW22" i="22"/>
  <c r="BL22" i="22"/>
  <c r="AV48" i="22"/>
  <c r="AW3" i="22"/>
  <c r="BL3" i="22"/>
  <c r="AW23" i="22"/>
  <c r="BL23" i="22"/>
  <c r="AW4" i="22"/>
  <c r="BL4" i="22"/>
  <c r="AW37" i="22"/>
  <c r="BL37" i="22"/>
  <c r="AW18" i="22"/>
  <c r="BL18" i="22"/>
  <c r="AW34" i="22"/>
  <c r="BL34" i="22"/>
  <c r="AW28" i="22"/>
  <c r="BL28" i="22"/>
  <c r="BL39" i="22"/>
  <c r="AW39" i="22"/>
  <c r="AW8" i="22"/>
  <c r="BL8" i="22"/>
  <c r="BL33" i="22"/>
  <c r="BO27" i="22" l="1"/>
  <c r="BO44" i="22"/>
  <c r="AW46" i="22"/>
  <c r="AW48" i="22" s="1"/>
  <c r="BL46" i="22"/>
  <c r="BI48" i="22"/>
  <c r="BO15" i="22"/>
  <c r="BO35" i="22"/>
  <c r="BM35" i="22"/>
  <c r="BO38" i="22"/>
  <c r="BM38" i="22"/>
  <c r="BM17" i="22"/>
  <c r="BO17" i="22"/>
  <c r="BO5" i="22"/>
  <c r="BM5" i="22"/>
  <c r="BO20" i="22"/>
  <c r="BM20" i="22"/>
  <c r="BM14" i="22"/>
  <c r="BO14" i="22"/>
  <c r="BM12" i="22"/>
  <c r="BO12" i="22"/>
  <c r="BM24" i="22"/>
  <c r="BO24" i="22"/>
  <c r="BO28" i="22"/>
  <c r="BM28" i="22"/>
  <c r="BM4" i="22"/>
  <c r="BO4" i="22"/>
  <c r="BO26" i="22"/>
  <c r="BM26" i="22"/>
  <c r="BM36" i="22"/>
  <c r="BO36" i="22"/>
  <c r="BM43" i="22"/>
  <c r="BO43" i="22"/>
  <c r="BO11" i="22"/>
  <c r="BM11" i="22"/>
  <c r="BM39" i="22"/>
  <c r="BO39" i="22"/>
  <c r="BM41" i="22"/>
  <c r="BO41" i="22"/>
  <c r="BM25" i="22"/>
  <c r="BO25" i="22"/>
  <c r="BO32" i="22"/>
  <c r="BM32" i="22"/>
  <c r="BM21" i="22"/>
  <c r="BO21" i="22"/>
  <c r="BO13" i="22"/>
  <c r="BM13" i="22"/>
  <c r="BM22" i="22"/>
  <c r="BO22" i="22"/>
  <c r="BO34" i="22"/>
  <c r="BM34" i="22"/>
  <c r="BM23" i="22"/>
  <c r="BO23" i="22"/>
  <c r="BM30" i="22"/>
  <c r="BO30" i="22"/>
  <c r="BM33" i="22"/>
  <c r="BO33" i="22"/>
  <c r="BO31" i="22"/>
  <c r="BM31" i="22"/>
  <c r="BM40" i="22"/>
  <c r="BO40" i="22"/>
  <c r="BM29" i="22"/>
  <c r="BO29" i="22"/>
  <c r="BO6" i="22"/>
  <c r="BM6" i="22"/>
  <c r="BO37" i="22"/>
  <c r="BM37" i="22"/>
  <c r="BM8" i="22"/>
  <c r="BO8" i="22"/>
  <c r="BM18" i="22"/>
  <c r="BO18" i="22"/>
  <c r="BM3" i="22"/>
  <c r="BL48" i="22"/>
  <c r="BO3" i="22"/>
  <c r="BO19" i="22"/>
  <c r="BM19" i="22"/>
  <c r="BM7" i="22"/>
  <c r="BO7" i="22"/>
  <c r="BM16" i="22"/>
  <c r="BO16" i="22"/>
  <c r="BO46" i="22" l="1"/>
  <c r="BM46" i="22"/>
  <c r="BM48" i="2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<sst xmlns="http://schemas.openxmlformats.org/spreadsheetml/2006/main" count="824" uniqueCount="256">
  <si>
    <t>Start</t>
  </si>
  <si>
    <t>Studienverlaufsplaner</t>
  </si>
  <si>
    <t xml:space="preserve"> </t>
  </si>
  <si>
    <t>TOTAL ECTS</t>
  </si>
  <si>
    <t>/90</t>
  </si>
  <si>
    <t>HFE</t>
  </si>
  <si>
    <t>Pflichtmodule</t>
  </si>
  <si>
    <t>Wahlpflicht</t>
  </si>
  <si>
    <t>Berufspraxis &amp; Portfolio</t>
  </si>
  <si>
    <t>Masterarbeit</t>
  </si>
  <si>
    <t>SOLL</t>
  </si>
  <si>
    <t>IST</t>
  </si>
  <si>
    <t>1. Sem</t>
  </si>
  <si>
    <t>Montag</t>
  </si>
  <si>
    <t>Donnerstag</t>
  </si>
  <si>
    <t>Vormittag
Wo 2, 3, 4, 5, 7,
8, 9, 11, 12, 13</t>
  </si>
  <si>
    <t>Bitte wählen…</t>
  </si>
  <si>
    <t>Wo 1, 6, 10, 14</t>
  </si>
  <si>
    <t>Nachmittag
Wo 2, 3, 4, 5, 7,
8, 9, 11, 12, 13</t>
  </si>
  <si>
    <t>Beachten Sie:</t>
  </si>
  <si>
    <t>2. Sem</t>
  </si>
  <si>
    <t>Vormittag</t>
  </si>
  <si>
    <t>Nachmittag</t>
  </si>
  <si>
    <t>3. Sem</t>
  </si>
  <si>
    <t>4. Sem</t>
  </si>
  <si>
    <t>5. Sem</t>
  </si>
  <si>
    <t>6. Sem</t>
  </si>
  <si>
    <t>7. Sem</t>
  </si>
  <si>
    <t>8. Sem</t>
  </si>
  <si>
    <t>Dienstag</t>
  </si>
  <si>
    <t>Freitag</t>
  </si>
  <si>
    <t>Modul-Nr.</t>
  </si>
  <si>
    <t>Modul-Titel</t>
  </si>
  <si>
    <t>Anzahl</t>
  </si>
  <si>
    <t>Grösse</t>
  </si>
  <si>
    <t>TN</t>
  </si>
  <si>
    <t>HS 21</t>
  </si>
  <si>
    <t>Herbstsemester</t>
  </si>
  <si>
    <t>vm</t>
  </si>
  <si>
    <t>nm</t>
  </si>
  <si>
    <t>FS 22</t>
  </si>
  <si>
    <t>Frühlingssemester</t>
  </si>
  <si>
    <t>W_xy</t>
  </si>
  <si>
    <t>Wahlmodule</t>
  </si>
  <si>
    <t>HS 20</t>
  </si>
  <si>
    <t>Herbstsemester 2020</t>
  </si>
  <si>
    <t>FS 21</t>
  </si>
  <si>
    <t>Frühlingssemester 2021</t>
  </si>
  <si>
    <t>MO</t>
  </si>
  <si>
    <t>DO</t>
  </si>
  <si>
    <t>HS</t>
  </si>
  <si>
    <t>mo vm</t>
  </si>
  <si>
    <t>BP5_01.1</t>
  </si>
  <si>
    <t>Berufspraxis I &amp; Portfolio</t>
  </si>
  <si>
    <t>Berufspraxis II &amp; Portfolio</t>
  </si>
  <si>
    <t>M5_03</t>
  </si>
  <si>
    <t>Mo-VM: nur BP5_01.1/</t>
  </si>
  <si>
    <t>Do-VM: BP5_01.2/BP5_02</t>
  </si>
  <si>
    <t>Master</t>
  </si>
  <si>
    <t>Do-NM: BP5_01.3/BP5_02</t>
  </si>
  <si>
    <t>mo nm</t>
  </si>
  <si>
    <t>BP5_01.3</t>
  </si>
  <si>
    <t>Berufspraxis III &amp; Portfolio</t>
  </si>
  <si>
    <t>Mo-VM: BP5_01.1/</t>
  </si>
  <si>
    <t>Do-VM: BP5_01.3/BP5_02</t>
  </si>
  <si>
    <t>Mo-NM: BP5_01.2/</t>
  </si>
  <si>
    <t>FS</t>
  </si>
  <si>
    <t>mo nam</t>
  </si>
  <si>
    <t>Institute</t>
  </si>
  <si>
    <t>Kompetenzen</t>
  </si>
  <si>
    <t>Studienschwerpunkte (SSP)</t>
  </si>
  <si>
    <t>Mo</t>
  </si>
  <si>
    <t>Di</t>
  </si>
  <si>
    <t>Do</t>
  </si>
  <si>
    <t>Fr</t>
  </si>
  <si>
    <t>Entwicklung</t>
  </si>
  <si>
    <t>Studienmodell</t>
  </si>
  <si>
    <t>CP</t>
  </si>
  <si>
    <t>Studienbereich</t>
  </si>
  <si>
    <t>Themenfelder</t>
  </si>
  <si>
    <t>Modul-Nr. (prov.)</t>
  </si>
  <si>
    <t>Modullevel</t>
  </si>
  <si>
    <t>Voraussetzung</t>
  </si>
  <si>
    <t>Modul-Titel 
(prov.)</t>
  </si>
  <si>
    <t>ILEB</t>
  </si>
  <si>
    <t>IVE</t>
  </si>
  <si>
    <t>IBP</t>
  </si>
  <si>
    <t>ISK</t>
  </si>
  <si>
    <t>IPSE</t>
  </si>
  <si>
    <t>VR</t>
  </si>
  <si>
    <t xml:space="preserve">CP 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</si>
  <si>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</si>
  <si>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</si>
  <si>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</si>
  <si>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</si>
  <si>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</si>
  <si>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</si>
  <si>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</si>
  <si>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</si>
  <si>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</si>
  <si>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L</t>
  </si>
  <si>
    <t>V</t>
  </si>
  <si>
    <t>gE</t>
  </si>
  <si>
    <t>H</t>
  </si>
  <si>
    <t>S</t>
  </si>
  <si>
    <t>KM</t>
  </si>
  <si>
    <t>B&amp;K</t>
  </si>
  <si>
    <t>SOE</t>
  </si>
  <si>
    <t>Anzahl Module/ Jahr</t>
  </si>
  <si>
    <t>8-12</t>
  </si>
  <si>
    <t>13-17</t>
  </si>
  <si>
    <t>TN HS</t>
  </si>
  <si>
    <t>AH total</t>
  </si>
  <si>
    <t>Modulbudget total HS</t>
  </si>
  <si>
    <t>TN FS</t>
  </si>
  <si>
    <t>Modulbudget total  FS</t>
  </si>
  <si>
    <t>AH MV</t>
  </si>
  <si>
    <t>AH QM</t>
  </si>
  <si>
    <t>Modulbudget total</t>
  </si>
  <si>
    <t>AH Konzept</t>
  </si>
  <si>
    <t>5-20%</t>
  </si>
  <si>
    <t>AH Modul</t>
  </si>
  <si>
    <t>Modulbudget Entwicklung</t>
  </si>
  <si>
    <t>Grundlagen</t>
  </si>
  <si>
    <t>1_Allgemeine Heilpädagogik</t>
  </si>
  <si>
    <t>Geschichte der Heilpädagogik; Denk- und Handlungsmodelle der Heilpädagogik; Soziale und Bildungsungleichheiten; Gesetzliche und rechtliche Grundlagen der Heilpädagogik;Ethische Grundlagen/ Ethische Entscheidungsfindung</t>
  </si>
  <si>
    <t>P1_01</t>
  </si>
  <si>
    <t>Grundfragen der Heilpädagogik</t>
  </si>
  <si>
    <t>SHP</t>
  </si>
  <si>
    <t>P</t>
  </si>
  <si>
    <t>Inklusion; Partizipation; ICF: Bio-psycho-soziales Modell von Funktionsfähigkeit, Behinderung und Gesundheit; Beeinträchtigung und Benachteiligung; Besonderer Bildungsbedarf (Überblick alle Fachbereiche: Lernen, Verhalten, ... ); Grundlagen Förderdiagnostik/ Förderzyklus</t>
  </si>
  <si>
    <t>P1_02</t>
  </si>
  <si>
    <t>Diagnostik, Förderung und Partizipation bei besonderem Bildungsbedarf</t>
  </si>
  <si>
    <t>3_Fachdidaktik im Kontext der Heilpädagogik</t>
  </si>
  <si>
    <t>Interdependenz fachdidaktisches Lernangebot und Möglichkeiten der Angebotsnutzung; Unterrichtsdiagnostik; Adaptiver Unterricht; Integrative Fachdidaktik; Lernstanddiagnostik; Lernprozessbegleitung/-beratung; Fach- und Methodenberatung; Bildungsstufen: Zyklen 1-3, Berufs-/ Mittelschulen</t>
  </si>
  <si>
    <t>P3_01</t>
  </si>
  <si>
    <t>Inklusive Didaktik unter heilpädagogischer Perspektive. Lernen und Partizipation in Sprache und Mathematik</t>
  </si>
  <si>
    <t>4_Bildungs- und Erziehungssysteme im Kontext der Heilpädagogik</t>
  </si>
  <si>
    <t>Integration und Sonderschulung; Systemische und organisatorische Grundlagen der Schulischen Heilpädagogik; Zuweisungsverfahren, Settings, Institutionen; Berufs- und Aufgabenfelder der Schulischen Heilpädagogik</t>
  </si>
  <si>
    <t>P4_01</t>
  </si>
  <si>
    <t>Schulische Heilpädagogik im Schweizer Bildungssystem</t>
  </si>
  <si>
    <t>P1_03</t>
  </si>
  <si>
    <t>Heilpädagogik im Vorschulbereich</t>
  </si>
  <si>
    <t>P4_02</t>
  </si>
  <si>
    <t>Grundlagen der Heilpädagogischen Früherziehung</t>
  </si>
  <si>
    <t>Spezialisierung</t>
  </si>
  <si>
    <t>10 - 20</t>
  </si>
  <si>
    <t>2_Fachbereiche der Heilpädagogik</t>
  </si>
  <si>
    <t>Phänomenologie/ Formen der Beeinträchtigung; Medizinische, psychologische, psychopathologische Grundlagen; Bio-psycho-soziales Bedingungsgefüge; Förderdiagnostik, Förderplanung; Prinzipien der Pädagogik, Methodik, Didaktik, Intervention und Prävention; technische Hilfsmittel, ICT for Inclusion</t>
  </si>
  <si>
    <t>WP2_01.1</t>
  </si>
  <si>
    <t>Heilpädagogik im Bereich Lernen I</t>
  </si>
  <si>
    <t>WP</t>
  </si>
  <si>
    <t>LNW</t>
  </si>
  <si>
    <t>WP2_01.2</t>
  </si>
  <si>
    <t>Heilpädagogik im Bereich Lernen II</t>
  </si>
  <si>
    <t>WP2_02.1</t>
  </si>
  <si>
    <t>Heilpädagogik im Bereich sozial-emotionale Entwicklung und Verhalten I</t>
  </si>
  <si>
    <t>WP2_02.2</t>
  </si>
  <si>
    <t>Heilpädagogik im Bereich sozial-emotionale Entwicklung und Verhalten II</t>
  </si>
  <si>
    <t>WP2_03.1</t>
  </si>
  <si>
    <t>Heilpädagogik im Bereich geistige Entwicklung I</t>
  </si>
  <si>
    <t>WP2_03.2</t>
  </si>
  <si>
    <t>Heilpädagogik im Bereich geistige Entwicklung II</t>
  </si>
  <si>
    <t>WP2_04.1</t>
  </si>
  <si>
    <t>Heilpädagogik im Bereich Hören I</t>
  </si>
  <si>
    <t>WP2_04.2</t>
  </si>
  <si>
    <t>Heilpädagogik im Bereich Hören II</t>
  </si>
  <si>
    <t>WP2_05.1</t>
  </si>
  <si>
    <t>Heilpädagogik im Bereich Sehen I</t>
  </si>
  <si>
    <t>WP2_05.2</t>
  </si>
  <si>
    <t>Heilpädagogik im Bereich Sehen II</t>
  </si>
  <si>
    <t>WP2_06.1</t>
  </si>
  <si>
    <t>Heilpädagogik im Bereich körperlich-motorische Entwicklung. Motorische Beeinträchtigungen</t>
  </si>
  <si>
    <t>WP2_06.2</t>
  </si>
  <si>
    <t>Heilpädagogik im Bereich körperlich-motorische Entwicklung. Chronische Erkrankungen</t>
  </si>
  <si>
    <t>WP2_07</t>
  </si>
  <si>
    <t>Schwere mehrfache Beeinträchtigungen</t>
  </si>
  <si>
    <t>WP2_08</t>
  </si>
  <si>
    <t>Begabungs- und Begabtenförderung</t>
  </si>
  <si>
    <t>WP2_09</t>
  </si>
  <si>
    <t>Heilpädagogik im Bereich Sprache und Kommunikation</t>
  </si>
  <si>
    <t>WP2_10</t>
  </si>
  <si>
    <t>Autismus im Kontext der Schulischen Heilpädagogik</t>
  </si>
  <si>
    <t>WP2_11</t>
  </si>
  <si>
    <t>Autismus im Kontext der Heilpädagogischen Früherziehung</t>
  </si>
  <si>
    <t>Vertiefung Berufsauftrag</t>
  </si>
  <si>
    <t>3_Inklusive Didaktik unter heilpädagogischer Perspektive</t>
  </si>
  <si>
    <t>WP3_02</t>
  </si>
  <si>
    <t xml:space="preserve">Mathematik bei besonderem Bildungsbedarf </t>
  </si>
  <si>
    <t>Ausg.</t>
  </si>
  <si>
    <t>WP3_03</t>
  </si>
  <si>
    <t xml:space="preserve">Sprache bei besonderem Bildungsbedarf </t>
  </si>
  <si>
    <t>WP3_04</t>
  </si>
  <si>
    <t>Medien und Informatik in der Schulischen Heilpädagogik</t>
  </si>
  <si>
    <t>WP3_05</t>
  </si>
  <si>
    <t>Natur, Mensch, Gesellschaft in der Schulischen Heilpädagogik</t>
  </si>
  <si>
    <t>W</t>
  </si>
  <si>
    <t>WP3_06</t>
  </si>
  <si>
    <t>Künste in der Schulischen Heilpädagogik</t>
  </si>
  <si>
    <t>W3_07</t>
  </si>
  <si>
    <t>Deutsch als Zweitsprache und Mehrsprachigkeit</t>
  </si>
  <si>
    <t>4_Bildungs- und Erziehungssysteme unter heilpädagogischer Perspektive</t>
  </si>
  <si>
    <t>Multiprofessionelle Kooperation; Kommunikation und Beratung; Fallführung; Unterrichts- und Klassenmanagement; Teamführung und Leadership; Schul- und Organisationsentwicklung</t>
  </si>
  <si>
    <t>WP4_03</t>
  </si>
  <si>
    <t>Berufliche Integration. Heilpädagogische Begleitung des Übergangs Schule-Beruf</t>
  </si>
  <si>
    <t>WP4_04.1</t>
  </si>
  <si>
    <t>Beratung und Coaching in heilpädagogischen Berufsfeldern</t>
  </si>
  <si>
    <t>WP4_04.2</t>
  </si>
  <si>
    <t xml:space="preserve">Multiprofessionelle Kooperation </t>
  </si>
  <si>
    <t>WP4_05.1</t>
  </si>
  <si>
    <t>Schul- und Organisationsentwicklung in heilpädagogischen Berufsfeldern I</t>
  </si>
  <si>
    <t>WP4_05.2</t>
  </si>
  <si>
    <t>Schul- und Organisationsentwicklung in heilpädagogischen Berufsfeldern II</t>
  </si>
  <si>
    <t>Systemische und organisatorische Grundlagen der Heilpädagogischen Früherziehung; Zuweisungsverfahren, Settings; Berufs- und Aufgabenfelder der Heilpädagogischen Früherziehung</t>
  </si>
  <si>
    <t>P4_06</t>
  </si>
  <si>
    <t>Diagnostik und Früherfassung in der Heilpädagogischen Früherziehung</t>
  </si>
  <si>
    <t>P4_07</t>
  </si>
  <si>
    <t>Entwicklungsorientierte Intervention in der Heilpädagogischen Früherziehung</t>
  </si>
  <si>
    <t>P4_09</t>
  </si>
  <si>
    <t>Interdisziplinarität und Kooperation im Kontext der Heilpädagogischen Früherziehung</t>
  </si>
  <si>
    <t>P4_08</t>
  </si>
  <si>
    <t>Beratung und Begleitung von Eltern und weiteren Bezugs- und Fachpersonen in der Heilpädagogischen Früherziehung</t>
  </si>
  <si>
    <t>Berufs-praktische Ausbildung</t>
  </si>
  <si>
    <t>20 CP</t>
  </si>
  <si>
    <t>5_Theorie-Praxis-Bezug</t>
  </si>
  <si>
    <t>Theorie-Praxis-Bezug; Fallarbeit; Reflexion/ Selbstreflexion; Lernbiografie; Kompetenzentwicklung</t>
  </si>
  <si>
    <t>BP5_01</t>
  </si>
  <si>
    <t>Einstieg im 1. Semester</t>
  </si>
  <si>
    <t>Berufspraxis I - III</t>
  </si>
  <si>
    <t>x</t>
  </si>
  <si>
    <t>BP5_02</t>
  </si>
  <si>
    <t>Portfolio</t>
  </si>
  <si>
    <t>Masterthesis</t>
  </si>
  <si>
    <t>Wissenschaftliches Arbeiten/ wissenschaftliche Methodik</t>
  </si>
  <si>
    <t>ab 2. Semester</t>
  </si>
  <si>
    <r>
      <t xml:space="preserve">Besuchen Sie nur ein Modul Berufspraxis pro Semester!
Besuchen Sie immer das Modul </t>
    </r>
    <r>
      <rPr>
        <b/>
        <sz val="14"/>
        <color theme="1"/>
        <rFont val="Arial"/>
        <family val="2"/>
      </rPr>
      <t>I</t>
    </r>
    <r>
      <rPr>
        <sz val="14"/>
        <color theme="1"/>
        <rFont val="Arial"/>
        <family val="2"/>
      </rPr>
      <t xml:space="preserve"> vor dem Modul</t>
    </r>
    <r>
      <rPr>
        <b/>
        <sz val="14"/>
        <color theme="1"/>
        <rFont val="Arial"/>
        <family val="2"/>
      </rPr>
      <t xml:space="preserve"> II</t>
    </r>
    <r>
      <rPr>
        <sz val="14"/>
        <color theme="1"/>
        <rFont val="Arial"/>
        <family val="2"/>
      </rPr>
      <t>!
Beispiele: BP I vor BP II, WP Hören I vor WP Hören II</t>
    </r>
  </si>
  <si>
    <t>Schon ausgewählte Module stehen in den Menüs automatisch nicht mehr zur Auswahl. Wählen Sie im entsprechenden Feld 'Bitte wählen', um es zurückzustellen.</t>
  </si>
  <si>
    <t>BP5_01.1 Berufspraxis I &amp; Portfolio</t>
  </si>
  <si>
    <t>BP5_01.2 Berufspraxis II &amp; Portfolio</t>
  </si>
  <si>
    <t>BP5_01.3 Berufspraxis III &amp; Portfolio</t>
  </si>
  <si>
    <t>P4_07 Entwicklungsorientierte Intervention in der Heilpädagogischen Früherziehung</t>
  </si>
  <si>
    <t>P4_08 Beratung und Begleitung von Eltern und weiteren Bezugs- und Fachpersonen in der Heilpädagogischen Früherziehung</t>
  </si>
  <si>
    <t>P4_02 Grundlagen der Heilpädagogischen Früherziehung</t>
  </si>
  <si>
    <t>WP2_04.2 Heilpädagogik im Bereich Hören II</t>
  </si>
  <si>
    <t>WP2_04.1 Heilpädagogik im Bereich Hören I</t>
  </si>
  <si>
    <t>lehrberufe@hfh.ch</t>
  </si>
  <si>
    <r>
      <rPr>
        <b/>
        <sz val="12"/>
        <rFont val="Arial"/>
        <family val="2"/>
      </rPr>
      <t>Änderungen vorbehalten!</t>
    </r>
    <r>
      <rPr>
        <sz val="12"/>
        <rFont val="Arial"/>
        <family val="2"/>
      </rPr>
      <t xml:space="preserve">
Wir sind froh um Feedback. Bitte schreiben Sie an:</t>
    </r>
  </si>
  <si>
    <t>Die 5CP fürs Portfolio werden mit BP III angerechnet.</t>
  </si>
  <si>
    <t>Info:</t>
  </si>
  <si>
    <t>Wichtig:</t>
  </si>
  <si>
    <r>
      <t xml:space="preserve">Fangen Sie mit der Planung an, indem Sie das </t>
    </r>
    <r>
      <rPr>
        <b/>
        <sz val="14"/>
        <color theme="1"/>
        <rFont val="Arial"/>
        <family val="2"/>
      </rPr>
      <t>Studienanfangsjahr</t>
    </r>
    <r>
      <rPr>
        <sz val="14"/>
        <color theme="1"/>
        <rFont val="Arial"/>
        <family val="2"/>
      </rPr>
      <t xml:space="preserve"> eintragen! (Feld B1)
Dieser Planer hat nichts mit der offiziellen Einschreibung im daylight zu tun.</t>
    </r>
  </si>
  <si>
    <t>BP Module gestrichen</t>
  </si>
  <si>
    <t>BPII: verschoben von Nami auf Vormittag (ab FS22)</t>
  </si>
  <si>
    <t>Version für Studis, die Studium ab HS22 planen wollen.</t>
  </si>
  <si>
    <t>BP5_01.2</t>
  </si>
  <si>
    <r>
      <t xml:space="preserve">Das Masterarbeits-Modul findet im FS jeweils in den </t>
    </r>
    <r>
      <rPr>
        <b/>
        <sz val="14"/>
        <color theme="1"/>
        <rFont val="Arial"/>
        <family val="2"/>
      </rPr>
      <t>Kalenderwochen</t>
    </r>
    <r>
      <rPr>
        <sz val="14"/>
        <color theme="1"/>
        <rFont val="Arial"/>
        <family val="2"/>
      </rPr>
      <t xml:space="preserve"> 5, 7 und 8 statt, 
im HS in den KW 34, 36 und 38!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</si>
</sst>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CHF&quot;\ * #,##0_ ;_ &quot;CHF&quot;\ * \-#,##0_ ;_ &quot;CHF&quot;\ * &quot;-&quot;??_ ;_ @_ "/>
  </numFmts>
  <fonts count="3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24"/>
      <color rgb="FFFF0000"/>
      <name val="Arial"/>
      <family val="2"/>
    </font>
    <font>
      <sz val="14"/>
      <name val="Arial"/>
      <family val="2"/>
    </font>
    <font>
      <sz val="24"/>
      <color rgb="FFFF0000"/>
      <name val="Arial"/>
      <family val="2"/>
    </font>
    <font>
      <sz val="14"/>
      <color rgb="FFFF0000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rgb="FFFF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FF0000"/>
      </right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3">
    <xf numFmtId="0" fontId="0" fillId="0" borderId="0"/>
    <xf numFmtId="0" fontId="3" fillId="0" borderId="0"/>
    <xf numFmtId="0" fontId="26" fillId="0" borderId="0" applyNumberFormat="0" applyFill="0" applyBorder="0" applyAlignment="0" applyProtection="0"/>
  </cellStyleXfs>
  <cellXfs count="467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8" xfId="0" applyBorder="1" applyAlignment="1">
      <alignment vertical="top"/>
    </xf>
    <xf numFmtId="0" fontId="0" fillId="0" borderId="8" xfId="0" applyBorder="1" applyAlignment="1">
      <alignment vertical="top" wrapText="1"/>
    </xf>
    <xf numFmtId="0" fontId="0" fillId="0" borderId="10" xfId="0" applyBorder="1"/>
    <xf numFmtId="0" fontId="0" fillId="0" borderId="18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8" xfId="0" applyBorder="1" applyAlignment="1">
      <alignment vertical="top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23" xfId="0" applyBorder="1" applyAlignment="1">
      <alignment vertical="top"/>
    </xf>
    <xf numFmtId="0" fontId="1" fillId="0" borderId="5" xfId="0" applyFont="1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30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24" xfId="0" applyBorder="1" applyAlignment="1">
      <alignment vertical="top"/>
    </xf>
    <xf numFmtId="0" fontId="1" fillId="0" borderId="23" xfId="0" applyFon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27" xfId="0" applyBorder="1" applyAlignment="1">
      <alignment vertical="top"/>
    </xf>
    <xf numFmtId="1" fontId="0" fillId="0" borderId="0" xfId="0" applyNumberFormat="1" applyAlignment="1">
      <alignment horizontal="right" vertical="top"/>
    </xf>
    <xf numFmtId="0" fontId="0" fillId="0" borderId="1" xfId="0" applyBorder="1" applyAlignment="1">
      <alignment horizontal="left" vertical="top"/>
    </xf>
    <xf numFmtId="0" fontId="1" fillId="0" borderId="27" xfId="0" applyFont="1" applyBorder="1" applyAlignment="1">
      <alignment horizontal="left" vertical="top" wrapText="1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2" xfId="0" applyBorder="1" applyAlignment="1">
      <alignment vertical="top" wrapText="1"/>
    </xf>
    <xf numFmtId="0" fontId="1" fillId="0" borderId="27" xfId="0" applyFont="1" applyBorder="1" applyAlignment="1">
      <alignment vertical="top" wrapText="1"/>
    </xf>
    <xf numFmtId="0" fontId="0" fillId="5" borderId="27" xfId="0" applyFill="1" applyBorder="1" applyAlignment="1">
      <alignment vertical="top"/>
    </xf>
    <xf numFmtId="0" fontId="1" fillId="0" borderId="27" xfId="0" applyFont="1" applyBorder="1" applyAlignment="1">
      <alignment vertical="top"/>
    </xf>
    <xf numFmtId="0" fontId="0" fillId="0" borderId="4" xfId="0" applyBorder="1" applyAlignment="1">
      <alignment vertical="top" wrapText="1"/>
    </xf>
    <xf numFmtId="49" fontId="0" fillId="0" borderId="28" xfId="0" applyNumberFormat="1" applyBorder="1" applyAlignment="1">
      <alignment vertical="top" wrapText="1"/>
    </xf>
    <xf numFmtId="0" fontId="0" fillId="0" borderId="25" xfId="0" applyBorder="1" applyAlignment="1">
      <alignment vertical="top"/>
    </xf>
    <xf numFmtId="0" fontId="0" fillId="0" borderId="28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3" borderId="1" xfId="0" applyFill="1" applyBorder="1" applyAlignment="1">
      <alignment vertical="top"/>
    </xf>
    <xf numFmtId="0" fontId="0" fillId="0" borderId="31" xfId="0" applyBorder="1" applyAlignment="1">
      <alignment vertical="top"/>
    </xf>
    <xf numFmtId="49" fontId="0" fillId="0" borderId="32" xfId="0" applyNumberFormat="1" applyBorder="1" applyAlignment="1">
      <alignment vertical="top" wrapText="1"/>
    </xf>
    <xf numFmtId="0" fontId="0" fillId="0" borderId="10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5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49" fontId="1" fillId="0" borderId="26" xfId="0" applyNumberFormat="1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0" fillId="0" borderId="26" xfId="0" applyBorder="1" applyAlignment="1">
      <alignment vertical="top"/>
    </xf>
    <xf numFmtId="0" fontId="0" fillId="5" borderId="30" xfId="0" applyFill="1" applyBorder="1" applyAlignment="1">
      <alignment vertical="top"/>
    </xf>
    <xf numFmtId="0" fontId="0" fillId="0" borderId="14" xfId="0" applyBorder="1" applyAlignment="1">
      <alignment vertical="top" wrapText="1"/>
    </xf>
    <xf numFmtId="49" fontId="0" fillId="0" borderId="2" xfId="0" applyNumberFormat="1" applyBorder="1" applyAlignment="1">
      <alignment vertical="top" wrapText="1"/>
    </xf>
    <xf numFmtId="0" fontId="0" fillId="3" borderId="14" xfId="0" applyFill="1" applyBorder="1" applyAlignment="1">
      <alignment vertical="top"/>
    </xf>
    <xf numFmtId="0" fontId="0" fillId="0" borderId="5" xfId="0" applyBorder="1" applyAlignment="1">
      <alignment horizontal="center" vertical="top"/>
    </xf>
    <xf numFmtId="0" fontId="2" fillId="0" borderId="0" xfId="0" applyFont="1" applyAlignment="1">
      <alignment vertical="top"/>
    </xf>
    <xf numFmtId="0" fontId="0" fillId="0" borderId="4" xfId="0" applyBorder="1" applyAlignment="1">
      <alignment horizontal="center" vertical="top"/>
    </xf>
    <xf numFmtId="0" fontId="0" fillId="0" borderId="29" xfId="0" applyBorder="1" applyAlignment="1">
      <alignment vertical="top"/>
    </xf>
    <xf numFmtId="0" fontId="0" fillId="0" borderId="29" xfId="0" applyBorder="1" applyAlignment="1">
      <alignment vertical="top" wrapText="1"/>
    </xf>
    <xf numFmtId="0" fontId="0" fillId="0" borderId="0" xfId="0" applyAlignment="1">
      <alignment horizontal="center" vertical="top"/>
    </xf>
    <xf numFmtId="1" fontId="0" fillId="0" borderId="10" xfId="0" applyNumberFormat="1" applyBorder="1" applyAlignment="1">
      <alignment vertical="top"/>
    </xf>
    <xf numFmtId="1" fontId="0" fillId="0" borderId="2" xfId="0" applyNumberFormat="1" applyBorder="1" applyAlignment="1">
      <alignment vertical="top"/>
    </xf>
    <xf numFmtId="1" fontId="0" fillId="0" borderId="18" xfId="0" applyNumberFormat="1" applyBorder="1" applyAlignment="1">
      <alignment vertical="top"/>
    </xf>
    <xf numFmtId="0" fontId="0" fillId="0" borderId="1" xfId="0" applyBorder="1" applyAlignment="1">
      <alignment horizontal="left" vertical="top" wrapText="1"/>
    </xf>
    <xf numFmtId="164" fontId="0" fillId="0" borderId="1" xfId="0" applyNumberFormat="1" applyBorder="1" applyAlignment="1">
      <alignment vertical="top"/>
    </xf>
    <xf numFmtId="0" fontId="0" fillId="0" borderId="22" xfId="0" applyBorder="1" applyAlignment="1">
      <alignment horizontal="left" vertical="top" wrapText="1"/>
    </xf>
    <xf numFmtId="164" fontId="0" fillId="0" borderId="2" xfId="0" applyNumberFormat="1" applyBorder="1" applyAlignment="1">
      <alignment horizontal="right" vertical="top"/>
    </xf>
    <xf numFmtId="164" fontId="0" fillId="0" borderId="0" xfId="0" applyNumberFormat="1" applyAlignment="1">
      <alignment horizontal="right" vertical="top"/>
    </xf>
    <xf numFmtId="1" fontId="0" fillId="0" borderId="14" xfId="0" applyNumberFormat="1" applyBorder="1" applyAlignment="1">
      <alignment horizontal="right" vertical="top"/>
    </xf>
    <xf numFmtId="1" fontId="0" fillId="0" borderId="2" xfId="0" applyNumberFormat="1" applyBorder="1" applyAlignment="1">
      <alignment horizontal="right" vertical="top"/>
    </xf>
    <xf numFmtId="1" fontId="0" fillId="0" borderId="16" xfId="0" applyNumberFormat="1" applyBorder="1" applyAlignment="1">
      <alignment vertical="top"/>
    </xf>
    <xf numFmtId="1" fontId="0" fillId="0" borderId="7" xfId="0" applyNumberFormat="1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42" xfId="0" applyBorder="1" applyAlignment="1">
      <alignment vertical="top" wrapText="1"/>
    </xf>
    <xf numFmtId="2" fontId="0" fillId="0" borderId="40" xfId="0" applyNumberFormat="1" applyBorder="1" applyAlignment="1">
      <alignment vertical="top"/>
    </xf>
    <xf numFmtId="2" fontId="0" fillId="0" borderId="17" xfId="0" applyNumberFormat="1" applyBorder="1" applyAlignment="1">
      <alignment vertical="top"/>
    </xf>
    <xf numFmtId="1" fontId="0" fillId="0" borderId="8" xfId="0" applyNumberFormat="1" applyBorder="1" applyAlignment="1">
      <alignment vertical="top"/>
    </xf>
    <xf numFmtId="0" fontId="0" fillId="0" borderId="36" xfId="0" applyBorder="1" applyAlignment="1">
      <alignment vertical="top"/>
    </xf>
    <xf numFmtId="49" fontId="0" fillId="0" borderId="16" xfId="0" applyNumberFormat="1" applyBorder="1" applyAlignment="1">
      <alignment vertical="top" wrapText="1"/>
    </xf>
    <xf numFmtId="49" fontId="0" fillId="0" borderId="4" xfId="0" applyNumberFormat="1" applyBorder="1" applyAlignment="1">
      <alignment vertical="top" wrapText="1"/>
    </xf>
    <xf numFmtId="0" fontId="0" fillId="3" borderId="4" xfId="0" applyFill="1" applyBorder="1" applyAlignment="1">
      <alignment vertical="top"/>
    </xf>
    <xf numFmtId="164" fontId="0" fillId="0" borderId="16" xfId="0" applyNumberFormat="1" applyBorder="1" applyAlignment="1">
      <alignment horizontal="right" vertical="top"/>
    </xf>
    <xf numFmtId="164" fontId="0" fillId="0" borderId="14" xfId="0" applyNumberFormat="1" applyBorder="1" applyAlignment="1">
      <alignment horizontal="right" vertical="top"/>
    </xf>
    <xf numFmtId="0" fontId="0" fillId="0" borderId="38" xfId="0" applyBorder="1" applyAlignment="1">
      <alignment horizontal="center" vertical="top"/>
    </xf>
    <xf numFmtId="0" fontId="0" fillId="0" borderId="44" xfId="0" applyBorder="1" applyAlignment="1">
      <alignment horizontal="left" vertical="top"/>
    </xf>
    <xf numFmtId="0" fontId="0" fillId="0" borderId="38" xfId="0" applyBorder="1" applyAlignment="1">
      <alignment horizontal="left" vertical="top" wrapText="1"/>
    </xf>
    <xf numFmtId="0" fontId="0" fillId="0" borderId="45" xfId="0" applyBorder="1" applyAlignment="1">
      <alignment horizontal="left" vertical="top" wrapText="1"/>
    </xf>
    <xf numFmtId="0" fontId="0" fillId="0" borderId="45" xfId="0" applyBorder="1" applyAlignment="1">
      <alignment vertical="top" wrapText="1"/>
    </xf>
    <xf numFmtId="0" fontId="0" fillId="0" borderId="43" xfId="0" applyBorder="1" applyAlignment="1">
      <alignment vertical="top" wrapText="1"/>
    </xf>
    <xf numFmtId="1" fontId="0" fillId="0" borderId="37" xfId="0" applyNumberFormat="1" applyBorder="1" applyAlignment="1">
      <alignment horizontal="right" vertical="top"/>
    </xf>
    <xf numFmtId="1" fontId="0" fillId="0" borderId="43" xfId="0" applyNumberFormat="1" applyBorder="1" applyAlignment="1">
      <alignment vertical="top"/>
    </xf>
    <xf numFmtId="164" fontId="0" fillId="0" borderId="43" xfId="0" applyNumberFormat="1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38" xfId="0" applyBorder="1" applyAlignment="1">
      <alignment vertical="top"/>
    </xf>
    <xf numFmtId="0" fontId="0" fillId="0" borderId="45" xfId="0" applyBorder="1" applyAlignment="1">
      <alignment vertical="top"/>
    </xf>
    <xf numFmtId="0" fontId="0" fillId="0" borderId="11" xfId="0" applyBorder="1" applyAlignment="1">
      <alignment vertical="top" wrapText="1"/>
    </xf>
    <xf numFmtId="0" fontId="0" fillId="5" borderId="4" xfId="0" applyFill="1" applyBorder="1" applyAlignment="1">
      <alignment vertical="top"/>
    </xf>
    <xf numFmtId="2" fontId="0" fillId="0" borderId="8" xfId="0" applyNumberFormat="1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6" xfId="0" applyBorder="1" applyAlignment="1">
      <alignment vertical="top" wrapText="1"/>
    </xf>
    <xf numFmtId="0" fontId="0" fillId="0" borderId="6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0" fillId="0" borderId="37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164" fontId="0" fillId="0" borderId="18" xfId="0" applyNumberFormat="1" applyBorder="1" applyAlignment="1">
      <alignment horizontal="right" vertical="top"/>
    </xf>
    <xf numFmtId="0" fontId="0" fillId="0" borderId="44" xfId="0" applyBorder="1" applyAlignment="1">
      <alignment vertical="top" wrapText="1"/>
    </xf>
    <xf numFmtId="0" fontId="0" fillId="0" borderId="38" xfId="0" applyBorder="1" applyAlignment="1">
      <alignment vertical="top" wrapText="1"/>
    </xf>
    <xf numFmtId="0" fontId="0" fillId="0" borderId="46" xfId="0" applyBorder="1" applyAlignment="1">
      <alignment vertical="top"/>
    </xf>
    <xf numFmtId="0" fontId="0" fillId="0" borderId="35" xfId="0" applyBorder="1" applyAlignment="1">
      <alignment vertical="top"/>
    </xf>
    <xf numFmtId="0" fontId="0" fillId="0" borderId="3" xfId="0" applyBorder="1" applyAlignment="1">
      <alignment vertical="top"/>
    </xf>
    <xf numFmtId="164" fontId="0" fillId="0" borderId="15" xfId="0" applyNumberFormat="1" applyBorder="1" applyAlignment="1">
      <alignment vertical="top"/>
    </xf>
    <xf numFmtId="164" fontId="4" fillId="7" borderId="0" xfId="0" applyNumberFormat="1" applyFont="1" applyFill="1" applyAlignment="1">
      <alignment vertical="top"/>
    </xf>
    <xf numFmtId="0" fontId="0" fillId="4" borderId="2" xfId="0" applyFill="1" applyBorder="1" applyAlignment="1">
      <alignment horizontal="left" vertical="top" wrapText="1"/>
    </xf>
    <xf numFmtId="164" fontId="0" fillId="4" borderId="2" xfId="0" applyNumberFormat="1" applyFill="1" applyBorder="1" applyAlignment="1">
      <alignment vertical="top"/>
    </xf>
    <xf numFmtId="0" fontId="0" fillId="4" borderId="43" xfId="0" applyFill="1" applyBorder="1" applyAlignment="1">
      <alignment vertical="top"/>
    </xf>
    <xf numFmtId="1" fontId="0" fillId="0" borderId="1" xfId="0" applyNumberFormat="1" applyBorder="1" applyAlignment="1">
      <alignment horizontal="left" vertical="top" wrapText="1"/>
    </xf>
    <xf numFmtId="1" fontId="0" fillId="0" borderId="1" xfId="0" applyNumberFormat="1" applyBorder="1" applyAlignment="1">
      <alignment vertical="top" wrapText="1"/>
    </xf>
    <xf numFmtId="1" fontId="0" fillId="0" borderId="1" xfId="0" applyNumberFormat="1" applyBorder="1" applyAlignment="1">
      <alignment horizontal="right" vertical="top" wrapText="1"/>
    </xf>
    <xf numFmtId="1" fontId="0" fillId="0" borderId="4" xfId="0" applyNumberFormat="1" applyBorder="1" applyAlignment="1">
      <alignment vertical="top" wrapText="1"/>
    </xf>
    <xf numFmtId="1" fontId="0" fillId="0" borderId="4" xfId="0" applyNumberFormat="1" applyBorder="1" applyAlignment="1">
      <alignment horizontal="right" vertical="top" wrapText="1"/>
    </xf>
    <xf numFmtId="1" fontId="0" fillId="0" borderId="38" xfId="0" applyNumberFormat="1" applyBorder="1" applyAlignment="1">
      <alignment vertical="top" wrapText="1"/>
    </xf>
    <xf numFmtId="1" fontId="0" fillId="0" borderId="5" xfId="0" applyNumberFormat="1" applyBorder="1" applyAlignment="1">
      <alignment vertical="top" wrapText="1"/>
    </xf>
    <xf numFmtId="1" fontId="0" fillId="0" borderId="5" xfId="0" applyNumberFormat="1" applyBorder="1" applyAlignment="1">
      <alignment horizontal="right" vertical="top" wrapText="1"/>
    </xf>
    <xf numFmtId="1" fontId="0" fillId="0" borderId="6" xfId="0" applyNumberFormat="1" applyBorder="1" applyAlignment="1">
      <alignment vertical="top" wrapText="1"/>
    </xf>
    <xf numFmtId="1" fontId="0" fillId="0" borderId="6" xfId="0" applyNumberFormat="1" applyBorder="1" applyAlignment="1">
      <alignment horizontal="right" vertical="top" wrapText="1"/>
    </xf>
    <xf numFmtId="1" fontId="0" fillId="0" borderId="0" xfId="0" applyNumberFormat="1" applyAlignment="1">
      <alignment horizontal="right" vertical="top" wrapText="1"/>
    </xf>
    <xf numFmtId="1" fontId="0" fillId="0" borderId="0" xfId="0" applyNumberFormat="1" applyAlignment="1">
      <alignment vertical="top" wrapText="1"/>
    </xf>
    <xf numFmtId="0" fontId="0" fillId="0" borderId="36" xfId="0" applyBorder="1" applyAlignment="1">
      <alignment vertical="top" wrapText="1"/>
    </xf>
    <xf numFmtId="0" fontId="0" fillId="0" borderId="40" xfId="0" applyBorder="1" applyAlignment="1">
      <alignment vertical="top" wrapText="1"/>
    </xf>
    <xf numFmtId="0" fontId="0" fillId="0" borderId="37" xfId="0" applyBorder="1" applyAlignment="1">
      <alignment vertical="top" wrapText="1"/>
    </xf>
    <xf numFmtId="0" fontId="0" fillId="0" borderId="39" xfId="0" applyBorder="1" applyAlignment="1">
      <alignment vertical="top" wrapText="1"/>
    </xf>
    <xf numFmtId="1" fontId="0" fillId="0" borderId="39" xfId="0" applyNumberFormat="1" applyBorder="1" applyAlignment="1">
      <alignment vertical="top" wrapText="1"/>
    </xf>
    <xf numFmtId="1" fontId="0" fillId="0" borderId="14" xfId="0" applyNumberFormat="1" applyBorder="1" applyAlignment="1">
      <alignment vertical="top" wrapText="1"/>
    </xf>
    <xf numFmtId="1" fontId="0" fillId="0" borderId="40" xfId="0" applyNumberFormat="1" applyBorder="1" applyAlignment="1">
      <alignment vertical="top" wrapText="1"/>
    </xf>
    <xf numFmtId="1" fontId="0" fillId="0" borderId="16" xfId="0" applyNumberFormat="1" applyBorder="1" applyAlignment="1">
      <alignment vertical="top" wrapText="1"/>
    </xf>
    <xf numFmtId="1" fontId="0" fillId="0" borderId="17" xfId="0" applyNumberFormat="1" applyBorder="1" applyAlignment="1">
      <alignment vertical="top" wrapText="1"/>
    </xf>
    <xf numFmtId="1" fontId="0" fillId="0" borderId="18" xfId="0" applyNumberFormat="1" applyBorder="1" applyAlignment="1">
      <alignment vertical="top" wrapText="1"/>
    </xf>
    <xf numFmtId="0" fontId="0" fillId="4" borderId="36" xfId="0" applyFill="1" applyBorder="1" applyAlignment="1">
      <alignment vertical="top" wrapText="1"/>
    </xf>
    <xf numFmtId="1" fontId="0" fillId="4" borderId="36" xfId="0" applyNumberFormat="1" applyFill="1" applyBorder="1" applyAlignment="1">
      <alignment vertical="top" wrapText="1"/>
    </xf>
    <xf numFmtId="0" fontId="0" fillId="4" borderId="37" xfId="0" applyFill="1" applyBorder="1" applyAlignment="1">
      <alignment vertical="top" wrapText="1"/>
    </xf>
    <xf numFmtId="1" fontId="4" fillId="7" borderId="8" xfId="0" applyNumberFormat="1" applyFont="1" applyFill="1" applyBorder="1" applyAlignment="1">
      <alignment vertical="top" wrapText="1"/>
    </xf>
    <xf numFmtId="0" fontId="0" fillId="0" borderId="0" xfId="0" applyAlignment="1">
      <alignment horizontal="right" vertical="top"/>
    </xf>
    <xf numFmtId="0" fontId="0" fillId="0" borderId="41" xfId="0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45" xfId="0" applyBorder="1" applyAlignment="1">
      <alignment horizontal="right" vertical="top" wrapText="1"/>
    </xf>
    <xf numFmtId="0" fontId="0" fillId="0" borderId="5" xfId="0" applyBorder="1" applyAlignment="1">
      <alignment horizontal="right" vertical="top"/>
    </xf>
    <xf numFmtId="0" fontId="0" fillId="0" borderId="30" xfId="0" applyBorder="1" applyAlignment="1">
      <alignment horizontal="right" vertical="top"/>
    </xf>
    <xf numFmtId="0" fontId="0" fillId="0" borderId="26" xfId="0" applyBorder="1" applyAlignment="1">
      <alignment horizontal="right" vertical="top"/>
    </xf>
    <xf numFmtId="0" fontId="0" fillId="0" borderId="38" xfId="0" applyBorder="1" applyAlignment="1">
      <alignment horizontal="right" vertical="top" wrapText="1"/>
    </xf>
    <xf numFmtId="1" fontId="0" fillId="0" borderId="36" xfId="0" applyNumberFormat="1" applyBorder="1" applyAlignment="1">
      <alignment horizontal="center" vertical="top" wrapText="1"/>
    </xf>
    <xf numFmtId="1" fontId="0" fillId="2" borderId="36" xfId="0" applyNumberFormat="1" applyFill="1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top"/>
    </xf>
    <xf numFmtId="1" fontId="0" fillId="0" borderId="3" xfId="0" applyNumberFormat="1" applyBorder="1" applyAlignment="1">
      <alignment horizontal="center" vertical="top"/>
    </xf>
    <xf numFmtId="1" fontId="0" fillId="0" borderId="22" xfId="0" applyNumberFormat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1" fontId="0" fillId="0" borderId="4" xfId="0" applyNumberFormat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1" fontId="0" fillId="0" borderId="0" xfId="0" applyNumberFormat="1" applyAlignment="1">
      <alignment horizontal="center" vertical="top"/>
    </xf>
    <xf numFmtId="1" fontId="0" fillId="2" borderId="40" xfId="0" applyNumberFormat="1" applyFill="1" applyBorder="1" applyAlignment="1">
      <alignment horizontal="center" vertical="top" wrapText="1"/>
    </xf>
    <xf numFmtId="1" fontId="0" fillId="2" borderId="37" xfId="0" applyNumberFormat="1" applyFill="1" applyBorder="1" applyAlignment="1">
      <alignment horizontal="center" vertical="top" wrapText="1"/>
    </xf>
    <xf numFmtId="1" fontId="0" fillId="0" borderId="38" xfId="0" applyNumberFormat="1" applyBorder="1" applyAlignment="1">
      <alignment horizontal="center" vertical="top"/>
    </xf>
    <xf numFmtId="1" fontId="0" fillId="2" borderId="17" xfId="0" applyNumberFormat="1" applyFill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" fontId="0" fillId="3" borderId="6" xfId="0" applyNumberFormat="1" applyFill="1" applyBorder="1" applyAlignment="1">
      <alignment horizontal="center" vertical="top"/>
    </xf>
    <xf numFmtId="1" fontId="0" fillId="2" borderId="39" xfId="0" applyNumberFormat="1" applyFill="1" applyBorder="1" applyAlignment="1">
      <alignment horizontal="center" vertical="top" wrapText="1"/>
    </xf>
    <xf numFmtId="1" fontId="0" fillId="3" borderId="5" xfId="0" applyNumberFormat="1" applyFill="1" applyBorder="1" applyAlignment="1">
      <alignment horizontal="center" vertical="top"/>
    </xf>
    <xf numFmtId="1" fontId="0" fillId="0" borderId="8" xfId="0" applyNumberFormat="1" applyBorder="1" applyAlignment="1">
      <alignment horizontal="center" vertical="top" wrapText="1"/>
    </xf>
    <xf numFmtId="1" fontId="0" fillId="6" borderId="36" xfId="0" applyNumberFormat="1" applyFill="1" applyBorder="1" applyAlignment="1">
      <alignment horizontal="center" vertical="top" wrapText="1"/>
    </xf>
    <xf numFmtId="1" fontId="0" fillId="6" borderId="40" xfId="0" applyNumberFormat="1" applyFill="1" applyBorder="1" applyAlignment="1">
      <alignment horizontal="center" vertical="top" wrapText="1"/>
    </xf>
    <xf numFmtId="1" fontId="0" fillId="6" borderId="37" xfId="0" applyNumberFormat="1" applyFill="1" applyBorder="1" applyAlignment="1">
      <alignment horizontal="center" vertical="top" wrapText="1"/>
    </xf>
    <xf numFmtId="1" fontId="0" fillId="6" borderId="17" xfId="0" applyNumberFormat="1" applyFill="1" applyBorder="1" applyAlignment="1">
      <alignment horizontal="center" vertical="top" wrapText="1"/>
    </xf>
    <xf numFmtId="1" fontId="0" fillId="6" borderId="39" xfId="0" applyNumberFormat="1" applyFill="1" applyBorder="1" applyAlignment="1">
      <alignment horizontal="center" vertical="top" wrapText="1"/>
    </xf>
    <xf numFmtId="0" fontId="0" fillId="0" borderId="22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0" xfId="0" applyBorder="1" applyAlignment="1">
      <alignment vertical="top" wrapText="1"/>
    </xf>
    <xf numFmtId="0" fontId="0" fillId="4" borderId="1" xfId="0" applyFill="1" applyBorder="1" applyAlignment="1">
      <alignment vertical="top"/>
    </xf>
    <xf numFmtId="0" fontId="0" fillId="4" borderId="0" xfId="0" applyFill="1" applyAlignment="1">
      <alignment vertical="top"/>
    </xf>
    <xf numFmtId="0" fontId="0" fillId="0" borderId="48" xfId="0" applyBorder="1" applyAlignment="1">
      <alignment vertical="top" wrapText="1"/>
    </xf>
    <xf numFmtId="0" fontId="0" fillId="0" borderId="33" xfId="0" applyBorder="1" applyAlignment="1">
      <alignment horizontal="left" vertical="top" wrapText="1"/>
    </xf>
    <xf numFmtId="0" fontId="0" fillId="0" borderId="48" xfId="0" applyBorder="1" applyAlignment="1">
      <alignment horizontal="left" vertical="top"/>
    </xf>
    <xf numFmtId="0" fontId="0" fillId="0" borderId="33" xfId="0" applyBorder="1" applyAlignment="1">
      <alignment vertical="top"/>
    </xf>
    <xf numFmtId="0" fontId="0" fillId="0" borderId="48" xfId="0" applyBorder="1" applyAlignment="1">
      <alignment vertical="top"/>
    </xf>
    <xf numFmtId="0" fontId="0" fillId="0" borderId="49" xfId="0" applyBorder="1" applyAlignment="1">
      <alignment vertical="top" wrapText="1"/>
    </xf>
    <xf numFmtId="0" fontId="0" fillId="4" borderId="2" xfId="0" applyFill="1" applyBorder="1" applyAlignment="1">
      <alignment vertical="top"/>
    </xf>
    <xf numFmtId="0" fontId="1" fillId="0" borderId="18" xfId="0" applyFont="1" applyFill="1" applyBorder="1" applyAlignment="1">
      <alignment vertical="top"/>
    </xf>
    <xf numFmtId="0" fontId="1" fillId="0" borderId="0" xfId="0" applyFont="1" applyFill="1" applyAlignment="1">
      <alignment vertical="top" wrapText="1"/>
    </xf>
    <xf numFmtId="0" fontId="0" fillId="11" borderId="1" xfId="0" applyFill="1" applyBorder="1" applyAlignment="1">
      <alignment vertical="top"/>
    </xf>
    <xf numFmtId="49" fontId="0" fillId="0" borderId="26" xfId="0" applyNumberFormat="1" applyBorder="1" applyAlignment="1">
      <alignment vertical="top" wrapText="1"/>
    </xf>
    <xf numFmtId="1" fontId="0" fillId="4" borderId="39" xfId="0" applyNumberFormat="1" applyFill="1" applyBorder="1" applyAlignment="1">
      <alignment vertical="top" wrapText="1"/>
    </xf>
    <xf numFmtId="164" fontId="0" fillId="4" borderId="14" xfId="0" applyNumberFormat="1" applyFill="1" applyBorder="1" applyAlignment="1">
      <alignment vertical="top"/>
    </xf>
    <xf numFmtId="0" fontId="0" fillId="0" borderId="12" xfId="0" applyBorder="1" applyAlignment="1">
      <alignment vertical="top"/>
    </xf>
    <xf numFmtId="164" fontId="0" fillId="0" borderId="5" xfId="0" applyNumberFormat="1" applyBorder="1" applyAlignment="1">
      <alignment vertical="top"/>
    </xf>
    <xf numFmtId="0" fontId="0" fillId="0" borderId="50" xfId="0" applyBorder="1" applyAlignment="1">
      <alignment vertical="top" wrapText="1"/>
    </xf>
    <xf numFmtId="49" fontId="0" fillId="0" borderId="51" xfId="0" applyNumberFormat="1" applyBorder="1" applyAlignment="1">
      <alignment vertical="top" wrapText="1"/>
    </xf>
    <xf numFmtId="0" fontId="0" fillId="5" borderId="54" xfId="0" applyFill="1" applyBorder="1" applyAlignment="1">
      <alignment vertical="top"/>
    </xf>
    <xf numFmtId="0" fontId="0" fillId="0" borderId="53" xfId="0" applyBorder="1" applyAlignment="1">
      <alignment vertical="top"/>
    </xf>
    <xf numFmtId="2" fontId="0" fillId="0" borderId="39" xfId="0" applyNumberFormat="1" applyBorder="1" applyAlignment="1">
      <alignment vertical="top"/>
    </xf>
    <xf numFmtId="1" fontId="0" fillId="15" borderId="1" xfId="0" applyNumberFormat="1" applyFill="1" applyBorder="1" applyAlignment="1">
      <alignment horizontal="center" vertical="top"/>
    </xf>
    <xf numFmtId="1" fontId="0" fillId="15" borderId="4" xfId="0" applyNumberFormat="1" applyFill="1" applyBorder="1" applyAlignment="1">
      <alignment horizontal="center" vertical="top"/>
    </xf>
    <xf numFmtId="0" fontId="1" fillId="0" borderId="14" xfId="0" applyFont="1" applyFill="1" applyBorder="1" applyAlignment="1">
      <alignment vertical="top"/>
    </xf>
    <xf numFmtId="0" fontId="1" fillId="0" borderId="10" xfId="0" applyFont="1" applyFill="1" applyBorder="1" applyAlignment="1">
      <alignment vertical="top" wrapText="1"/>
    </xf>
    <xf numFmtId="0" fontId="0" fillId="0" borderId="48" xfId="0" applyBorder="1" applyAlignment="1">
      <alignment horizontal="left" vertical="top" wrapText="1"/>
    </xf>
    <xf numFmtId="0" fontId="0" fillId="4" borderId="57" xfId="0" applyFill="1" applyBorder="1" applyAlignment="1">
      <alignment vertical="top" wrapText="1"/>
    </xf>
    <xf numFmtId="0" fontId="0" fillId="4" borderId="1" xfId="0" applyFill="1" applyBorder="1" applyAlignment="1">
      <alignment vertical="center" wrapText="1"/>
    </xf>
    <xf numFmtId="0" fontId="0" fillId="4" borderId="5" xfId="0" applyFill="1" applyBorder="1" applyAlignment="1">
      <alignment vertical="center" wrapText="1"/>
    </xf>
    <xf numFmtId="0" fontId="0" fillId="4" borderId="13" xfId="0" applyFill="1" applyBorder="1" applyAlignment="1">
      <alignment vertical="center" wrapText="1"/>
    </xf>
    <xf numFmtId="0" fontId="0" fillId="4" borderId="2" xfId="0" applyFill="1" applyBorder="1" applyAlignment="1">
      <alignment vertical="center" wrapText="1"/>
    </xf>
    <xf numFmtId="0" fontId="0" fillId="4" borderId="21" xfId="0" applyFill="1" applyBorder="1" applyAlignment="1">
      <alignment vertical="center" wrapText="1"/>
    </xf>
    <xf numFmtId="0" fontId="0" fillId="4" borderId="14" xfId="0" applyFill="1" applyBorder="1" applyAlignment="1">
      <alignment vertical="center" wrapText="1"/>
    </xf>
    <xf numFmtId="0" fontId="0" fillId="4" borderId="19" xfId="0" applyFill="1" applyBorder="1" applyAlignment="1">
      <alignment vertical="top" wrapText="1"/>
    </xf>
    <xf numFmtId="0" fontId="0" fillId="0" borderId="58" xfId="0" applyBorder="1" applyAlignment="1">
      <alignment vertical="top"/>
    </xf>
    <xf numFmtId="0" fontId="0" fillId="0" borderId="49" xfId="0" applyBorder="1" applyAlignment="1">
      <alignment horizontal="left" vertical="top" wrapText="1"/>
    </xf>
    <xf numFmtId="0" fontId="0" fillId="5" borderId="49" xfId="0" applyFill="1" applyBorder="1" applyAlignment="1">
      <alignment vertical="top"/>
    </xf>
    <xf numFmtId="0" fontId="0" fillId="5" borderId="58" xfId="0" applyFill="1" applyBorder="1" applyAlignment="1">
      <alignment vertical="top"/>
    </xf>
    <xf numFmtId="0" fontId="0" fillId="15" borderId="58" xfId="0" applyFill="1" applyBorder="1" applyAlignment="1">
      <alignment vertical="top"/>
    </xf>
    <xf numFmtId="0" fontId="0" fillId="15" borderId="49" xfId="0" applyFill="1" applyBorder="1" applyAlignment="1">
      <alignment vertical="top"/>
    </xf>
    <xf numFmtId="0" fontId="0" fillId="0" borderId="34" xfId="0" applyBorder="1" applyAlignment="1">
      <alignment vertical="top"/>
    </xf>
    <xf numFmtId="0" fontId="0" fillId="5" borderId="1" xfId="0" applyFill="1" applyBorder="1" applyAlignment="1">
      <alignment vertical="top"/>
    </xf>
    <xf numFmtId="0" fontId="0" fillId="5" borderId="33" xfId="0" applyFill="1" applyBorder="1" applyAlignment="1">
      <alignment vertical="top"/>
    </xf>
    <xf numFmtId="0" fontId="0" fillId="15" borderId="52" xfId="0" applyFill="1" applyBorder="1" applyAlignment="1">
      <alignment vertical="top"/>
    </xf>
    <xf numFmtId="0" fontId="0" fillId="5" borderId="34" xfId="0" applyFill="1" applyBorder="1" applyAlignment="1">
      <alignment vertical="top"/>
    </xf>
    <xf numFmtId="0" fontId="0" fillId="15" borderId="33" xfId="0" applyFill="1" applyBorder="1" applyAlignment="1">
      <alignment vertical="top"/>
    </xf>
    <xf numFmtId="0" fontId="0" fillId="15" borderId="4" xfId="0" applyFill="1" applyBorder="1" applyAlignment="1">
      <alignment vertical="top"/>
    </xf>
    <xf numFmtId="1" fontId="0" fillId="0" borderId="13" xfId="0" applyNumberFormat="1" applyBorder="1" applyAlignment="1">
      <alignment vertical="top"/>
    </xf>
    <xf numFmtId="1" fontId="0" fillId="3" borderId="0" xfId="0" applyNumberFormat="1" applyFill="1" applyAlignment="1">
      <alignment horizontal="center" vertical="top"/>
    </xf>
    <xf numFmtId="1" fontId="0" fillId="0" borderId="5" xfId="0" applyNumberFormat="1" applyBorder="1" applyAlignment="1">
      <alignment horizontal="center" vertical="top"/>
    </xf>
    <xf numFmtId="49" fontId="1" fillId="0" borderId="10" xfId="0" applyNumberFormat="1" applyFont="1" applyFill="1" applyBorder="1" applyAlignment="1">
      <alignment vertical="top"/>
    </xf>
    <xf numFmtId="0" fontId="1" fillId="0" borderId="10" xfId="0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/>
    </xf>
    <xf numFmtId="0" fontId="1" fillId="0" borderId="22" xfId="0" applyFont="1" applyFill="1" applyBorder="1" applyAlignment="1">
      <alignment vertical="top" wrapText="1"/>
    </xf>
    <xf numFmtId="0" fontId="0" fillId="0" borderId="9" xfId="0" applyBorder="1" applyAlignment="1">
      <alignment vertical="top"/>
    </xf>
    <xf numFmtId="0" fontId="0" fillId="11" borderId="14" xfId="0" applyFill="1" applyBorder="1" applyAlignment="1">
      <alignment vertical="top"/>
    </xf>
    <xf numFmtId="0" fontId="0" fillId="11" borderId="2" xfId="0" applyFill="1" applyBorder="1" applyAlignment="1">
      <alignment vertical="top"/>
    </xf>
    <xf numFmtId="0" fontId="0" fillId="11" borderId="16" xfId="0" applyFill="1" applyBorder="1" applyAlignment="1">
      <alignment vertical="top"/>
    </xf>
    <xf numFmtId="0" fontId="0" fillId="11" borderId="43" xfId="0" applyFill="1" applyBorder="1" applyAlignment="1">
      <alignment vertical="top" wrapText="1"/>
    </xf>
    <xf numFmtId="0" fontId="0" fillId="11" borderId="45" xfId="0" applyFill="1" applyBorder="1" applyAlignment="1">
      <alignment vertical="top" wrapText="1"/>
    </xf>
    <xf numFmtId="0" fontId="0" fillId="11" borderId="18" xfId="0" applyFill="1" applyBorder="1" applyAlignment="1">
      <alignment vertical="top"/>
    </xf>
    <xf numFmtId="0" fontId="0" fillId="11" borderId="0" xfId="0" applyFill="1" applyBorder="1" applyAlignment="1">
      <alignment vertical="top"/>
    </xf>
    <xf numFmtId="0" fontId="0" fillId="11" borderId="4" xfId="0" applyFill="1" applyBorder="1" applyAlignment="1">
      <alignment vertical="top"/>
    </xf>
    <xf numFmtId="0" fontId="0" fillId="11" borderId="5" xfId="0" applyFill="1" applyBorder="1" applyAlignment="1">
      <alignment vertical="top"/>
    </xf>
    <xf numFmtId="0" fontId="0" fillId="11" borderId="38" xfId="0" applyFill="1" applyBorder="1" applyAlignment="1">
      <alignment vertical="top" wrapText="1"/>
    </xf>
    <xf numFmtId="0" fontId="0" fillId="11" borderId="0" xfId="0" applyFill="1" applyAlignment="1">
      <alignment vertical="top"/>
    </xf>
    <xf numFmtId="0" fontId="0" fillId="11" borderId="47" xfId="0" applyFill="1" applyBorder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62" xfId="0" applyBorder="1" applyAlignment="1">
      <alignment vertical="top"/>
    </xf>
    <xf numFmtId="0" fontId="0" fillId="3" borderId="59" xfId="0" applyFill="1" applyBorder="1" applyAlignment="1">
      <alignment vertical="top"/>
    </xf>
    <xf numFmtId="0" fontId="0" fillId="3" borderId="63" xfId="0" applyFill="1" applyBorder="1" applyAlignment="1">
      <alignment vertical="top"/>
    </xf>
    <xf numFmtId="0" fontId="0" fillId="0" borderId="61" xfId="0" applyBorder="1" applyAlignment="1">
      <alignment vertical="top" wrapText="1"/>
    </xf>
    <xf numFmtId="0" fontId="0" fillId="0" borderId="59" xfId="0" applyFill="1" applyBorder="1" applyAlignment="1">
      <alignment vertical="top"/>
    </xf>
    <xf numFmtId="0" fontId="0" fillId="0" borderId="64" xfId="0" applyBorder="1" applyAlignment="1">
      <alignment vertical="top"/>
    </xf>
    <xf numFmtId="0" fontId="0" fillId="0" borderId="65" xfId="0" applyBorder="1" applyAlignment="1">
      <alignment vertical="top" wrapText="1"/>
    </xf>
    <xf numFmtId="0" fontId="0" fillId="7" borderId="5" xfId="0" applyFill="1" applyBorder="1" applyAlignment="1">
      <alignment vertical="top"/>
    </xf>
    <xf numFmtId="1" fontId="0" fillId="0" borderId="4" xfId="0" applyNumberFormat="1" applyFill="1" applyBorder="1" applyAlignment="1">
      <alignment horizontal="center" vertical="top"/>
    </xf>
    <xf numFmtId="0" fontId="1" fillId="0" borderId="0" xfId="0" applyFont="1" applyFill="1" applyBorder="1" applyAlignment="1">
      <alignment vertical="top" wrapText="1"/>
    </xf>
    <xf numFmtId="0" fontId="1" fillId="0" borderId="7" xfId="0" applyFont="1" applyFill="1" applyBorder="1" applyAlignment="1">
      <alignment vertical="top"/>
    </xf>
    <xf numFmtId="49" fontId="1" fillId="0" borderId="22" xfId="0" applyNumberFormat="1" applyFont="1" applyFill="1" applyBorder="1" applyAlignment="1">
      <alignment vertical="top"/>
    </xf>
    <xf numFmtId="0" fontId="1" fillId="0" borderId="22" xfId="0" applyFont="1" applyFill="1" applyBorder="1" applyAlignment="1">
      <alignment vertical="top"/>
    </xf>
    <xf numFmtId="49" fontId="1" fillId="0" borderId="0" xfId="0" applyNumberFormat="1" applyFont="1" applyFill="1" applyAlignment="1">
      <alignment vertical="top"/>
    </xf>
    <xf numFmtId="0" fontId="1" fillId="0" borderId="0" xfId="0" applyFont="1" applyFill="1" applyAlignment="1">
      <alignment vertical="top"/>
    </xf>
    <xf numFmtId="49" fontId="1" fillId="0" borderId="0" xfId="0" applyNumberFormat="1" applyFont="1" applyFill="1" applyBorder="1" applyAlignment="1">
      <alignment vertical="top"/>
    </xf>
    <xf numFmtId="1" fontId="1" fillId="0" borderId="0" xfId="0" applyNumberFormat="1" applyFont="1" applyFill="1" applyAlignment="1">
      <alignment vertical="top"/>
    </xf>
    <xf numFmtId="1" fontId="1" fillId="0" borderId="0" xfId="0" applyNumberFormat="1" applyFont="1" applyFill="1" applyBorder="1" applyAlignment="1">
      <alignment vertical="top"/>
    </xf>
    <xf numFmtId="1" fontId="1" fillId="0" borderId="18" xfId="0" applyNumberFormat="1" applyFont="1" applyFill="1" applyBorder="1" applyAlignment="1">
      <alignment vertical="top"/>
    </xf>
    <xf numFmtId="0" fontId="1" fillId="0" borderId="20" xfId="0" applyFont="1" applyFill="1" applyBorder="1" applyAlignment="1">
      <alignment vertical="top"/>
    </xf>
    <xf numFmtId="1" fontId="1" fillId="0" borderId="10" xfId="0" applyNumberFormat="1" applyFont="1" applyFill="1" applyBorder="1" applyAlignment="1">
      <alignment vertical="top"/>
    </xf>
    <xf numFmtId="1" fontId="1" fillId="0" borderId="22" xfId="0" applyNumberFormat="1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49" fontId="1" fillId="0" borderId="7" xfId="0" applyNumberFormat="1" applyFont="1" applyFill="1" applyBorder="1" applyAlignment="1">
      <alignment vertical="top"/>
    </xf>
    <xf numFmtId="0" fontId="1" fillId="0" borderId="16" xfId="0" applyFont="1" applyFill="1" applyBorder="1" applyAlignment="1">
      <alignment vertical="top"/>
    </xf>
    <xf numFmtId="0" fontId="1" fillId="0" borderId="7" xfId="0" applyFont="1" applyFill="1" applyBorder="1" applyAlignment="1">
      <alignment vertical="top" wrapText="1"/>
    </xf>
    <xf numFmtId="1" fontId="1" fillId="0" borderId="16" xfId="0" applyNumberFormat="1" applyFont="1" applyFill="1" applyBorder="1" applyAlignment="1">
      <alignment vertical="top"/>
    </xf>
    <xf numFmtId="1" fontId="1" fillId="0" borderId="7" xfId="0" applyNumberFormat="1" applyFont="1" applyFill="1" applyBorder="1" applyAlignment="1">
      <alignment vertical="top"/>
    </xf>
    <xf numFmtId="49" fontId="1" fillId="20" borderId="7" xfId="0" applyNumberFormat="1" applyFont="1" applyFill="1" applyBorder="1" applyAlignment="1">
      <alignment vertical="top"/>
    </xf>
    <xf numFmtId="49" fontId="1" fillId="21" borderId="7" xfId="0" applyNumberFormat="1" applyFont="1" applyFill="1" applyBorder="1" applyAlignment="1">
      <alignment vertical="top"/>
    </xf>
    <xf numFmtId="0" fontId="5" fillId="22" borderId="2" xfId="0" applyFont="1" applyFill="1" applyBorder="1" applyAlignment="1">
      <alignment vertical="top"/>
    </xf>
    <xf numFmtId="0" fontId="1" fillId="22" borderId="22" xfId="0" applyFont="1" applyFill="1" applyBorder="1" applyAlignment="1">
      <alignment vertical="top" wrapText="1"/>
    </xf>
    <xf numFmtId="0" fontId="1" fillId="22" borderId="2" xfId="0" applyFont="1" applyFill="1" applyBorder="1" applyAlignment="1">
      <alignment vertical="top"/>
    </xf>
    <xf numFmtId="0" fontId="1" fillId="22" borderId="22" xfId="0" applyFont="1" applyFill="1" applyBorder="1" applyAlignment="1">
      <alignment vertical="top"/>
    </xf>
    <xf numFmtId="1" fontId="1" fillId="22" borderId="22" xfId="0" applyNumberFormat="1" applyFont="1" applyFill="1" applyBorder="1" applyAlignment="1">
      <alignment vertical="top"/>
    </xf>
    <xf numFmtId="0" fontId="5" fillId="18" borderId="14" xfId="0" applyFont="1" applyFill="1" applyBorder="1" applyAlignment="1">
      <alignment vertical="top"/>
    </xf>
    <xf numFmtId="0" fontId="1" fillId="18" borderId="10" xfId="0" applyFont="1" applyFill="1" applyBorder="1" applyAlignment="1">
      <alignment vertical="top" wrapText="1"/>
    </xf>
    <xf numFmtId="0" fontId="1" fillId="18" borderId="10" xfId="0" applyFont="1" applyFill="1" applyBorder="1" applyAlignment="1">
      <alignment vertical="top"/>
    </xf>
    <xf numFmtId="0" fontId="1" fillId="18" borderId="14" xfId="0" applyFont="1" applyFill="1" applyBorder="1" applyAlignment="1">
      <alignment vertical="top"/>
    </xf>
    <xf numFmtId="0" fontId="1" fillId="20" borderId="0" xfId="0" applyFont="1" applyFill="1" applyAlignment="1">
      <alignment horizontal="left" vertical="top"/>
    </xf>
    <xf numFmtId="49" fontId="0" fillId="0" borderId="0" xfId="0" applyNumberFormat="1"/>
    <xf numFmtId="0" fontId="1" fillId="0" borderId="12" xfId="0" applyFont="1" applyFill="1" applyBorder="1" applyAlignment="1">
      <alignment vertical="top"/>
    </xf>
    <xf numFmtId="0" fontId="1" fillId="18" borderId="2" xfId="0" applyFont="1" applyFill="1" applyBorder="1" applyAlignment="1">
      <alignment vertical="top"/>
    </xf>
    <xf numFmtId="0" fontId="1" fillId="18" borderId="22" xfId="0" applyFont="1" applyFill="1" applyBorder="1" applyAlignment="1">
      <alignment vertical="top" wrapText="1"/>
    </xf>
    <xf numFmtId="0" fontId="1" fillId="18" borderId="0" xfId="0" applyFont="1" applyFill="1" applyBorder="1" applyAlignment="1">
      <alignment vertical="top"/>
    </xf>
    <xf numFmtId="1" fontId="1" fillId="18" borderId="0" xfId="0" applyNumberFormat="1" applyFont="1" applyFill="1" applyBorder="1" applyAlignment="1">
      <alignment vertical="top"/>
    </xf>
    <xf numFmtId="0" fontId="1" fillId="18" borderId="22" xfId="0" applyFont="1" applyFill="1" applyBorder="1" applyAlignment="1">
      <alignment vertical="top"/>
    </xf>
    <xf numFmtId="1" fontId="1" fillId="18" borderId="22" xfId="0" applyNumberFormat="1" applyFont="1" applyFill="1" applyBorder="1" applyAlignment="1">
      <alignment vertical="top"/>
    </xf>
    <xf numFmtId="49" fontId="7" fillId="24" borderId="10" xfId="0" applyNumberFormat="1" applyFont="1" applyFill="1" applyBorder="1" applyAlignment="1">
      <alignment vertical="top"/>
    </xf>
    <xf numFmtId="49" fontId="1" fillId="17" borderId="0" xfId="0" applyNumberFormat="1" applyFont="1" applyFill="1" applyBorder="1" applyAlignment="1">
      <alignment vertical="top"/>
    </xf>
    <xf numFmtId="49" fontId="1" fillId="17" borderId="0" xfId="0" applyNumberFormat="1" applyFont="1" applyFill="1" applyAlignment="1">
      <alignment vertical="top"/>
    </xf>
    <xf numFmtId="49" fontId="1" fillId="16" borderId="0" xfId="0" applyNumberFormat="1" applyFont="1" applyFill="1" applyBorder="1" applyAlignment="1">
      <alignment vertical="top"/>
    </xf>
    <xf numFmtId="49" fontId="1" fillId="16" borderId="0" xfId="0" applyNumberFormat="1" applyFont="1" applyFill="1" applyAlignment="1">
      <alignment vertical="top"/>
    </xf>
    <xf numFmtId="49" fontId="1" fillId="8" borderId="0" xfId="0" applyNumberFormat="1" applyFont="1" applyFill="1" applyBorder="1" applyAlignment="1">
      <alignment vertical="top"/>
    </xf>
    <xf numFmtId="49" fontId="1" fillId="8" borderId="0" xfId="0" applyNumberFormat="1" applyFont="1" applyFill="1" applyAlignment="1">
      <alignment vertical="top"/>
    </xf>
    <xf numFmtId="49" fontId="1" fillId="8" borderId="10" xfId="0" applyNumberFormat="1" applyFont="1" applyFill="1" applyBorder="1" applyAlignment="1">
      <alignment vertical="top"/>
    </xf>
    <xf numFmtId="49" fontId="7" fillId="24" borderId="22" xfId="0" applyNumberFormat="1" applyFont="1" applyFill="1" applyBorder="1" applyAlignment="1">
      <alignment vertical="top"/>
    </xf>
    <xf numFmtId="0" fontId="2" fillId="16" borderId="0" xfId="0" applyFont="1" applyFill="1" applyAlignment="1">
      <alignment vertical="top" wrapText="1"/>
    </xf>
    <xf numFmtId="0" fontId="0" fillId="16" borderId="30" xfId="0" applyFill="1" applyBorder="1" applyAlignment="1">
      <alignment horizontal="left" vertical="top" wrapText="1"/>
    </xf>
    <xf numFmtId="0" fontId="0" fillId="16" borderId="24" xfId="0" applyFill="1" applyBorder="1" applyAlignment="1">
      <alignment vertical="top" wrapText="1"/>
    </xf>
    <xf numFmtId="0" fontId="0" fillId="16" borderId="30" xfId="0" applyFill="1" applyBorder="1" applyAlignment="1">
      <alignment vertical="top" wrapText="1"/>
    </xf>
    <xf numFmtId="0" fontId="0" fillId="16" borderId="45" xfId="0" applyFill="1" applyBorder="1" applyAlignment="1">
      <alignment vertical="top" wrapText="1"/>
    </xf>
    <xf numFmtId="0" fontId="0" fillId="16" borderId="14" xfId="0" applyFill="1" applyBorder="1" applyAlignment="1">
      <alignment vertical="top" wrapText="1"/>
    </xf>
    <xf numFmtId="0" fontId="0" fillId="16" borderId="2" xfId="0" applyFill="1" applyBorder="1" applyAlignment="1">
      <alignment vertical="top" wrapText="1"/>
    </xf>
    <xf numFmtId="0" fontId="0" fillId="16" borderId="49" xfId="0" applyFill="1" applyBorder="1" applyAlignment="1">
      <alignment vertical="top" wrapText="1"/>
    </xf>
    <xf numFmtId="0" fontId="0" fillId="16" borderId="16" xfId="0" applyFill="1" applyBorder="1" applyAlignment="1">
      <alignment vertical="top" wrapText="1"/>
    </xf>
    <xf numFmtId="0" fontId="0" fillId="16" borderId="55" xfId="0" applyFill="1" applyBorder="1" applyAlignment="1">
      <alignment vertical="top" wrapText="1"/>
    </xf>
    <xf numFmtId="0" fontId="0" fillId="16" borderId="41" xfId="0" applyFill="1" applyBorder="1" applyAlignment="1">
      <alignment vertical="top" wrapText="1"/>
    </xf>
    <xf numFmtId="0" fontId="0" fillId="16" borderId="56" xfId="0" applyFill="1" applyBorder="1" applyAlignment="1">
      <alignment vertical="top" wrapText="1"/>
    </xf>
    <xf numFmtId="0" fontId="0" fillId="16" borderId="7" xfId="0" applyFill="1" applyBorder="1" applyAlignment="1">
      <alignment vertical="top" wrapText="1"/>
    </xf>
    <xf numFmtId="0" fontId="0" fillId="16" borderId="26" xfId="0" applyFill="1" applyBorder="1" applyAlignment="1">
      <alignment vertical="top" wrapText="1"/>
    </xf>
    <xf numFmtId="0" fontId="0" fillId="16" borderId="38" xfId="0" applyFill="1" applyBorder="1" applyAlignment="1">
      <alignment vertical="top" wrapText="1"/>
    </xf>
    <xf numFmtId="0" fontId="0" fillId="16" borderId="0" xfId="0" applyFill="1" applyAlignment="1">
      <alignment vertical="top" wrapText="1"/>
    </xf>
    <xf numFmtId="0" fontId="0" fillId="16" borderId="0" xfId="0" applyFont="1" applyFill="1" applyAlignment="1">
      <alignment vertical="top" wrapText="1"/>
    </xf>
    <xf numFmtId="0" fontId="1" fillId="19" borderId="1" xfId="0" applyFont="1" applyFill="1" applyBorder="1" applyAlignment="1">
      <alignment vertical="top"/>
    </xf>
    <xf numFmtId="0" fontId="1" fillId="19" borderId="1" xfId="0" applyFont="1" applyFill="1" applyBorder="1" applyAlignment="1">
      <alignment vertical="top" wrapText="1"/>
    </xf>
    <xf numFmtId="1" fontId="1" fillId="19" borderId="0" xfId="0" applyNumberFormat="1" applyFont="1" applyFill="1" applyAlignment="1">
      <alignment vertical="top"/>
    </xf>
    <xf numFmtId="0" fontId="1" fillId="4" borderId="1" xfId="0" applyFont="1" applyFill="1" applyBorder="1" applyAlignment="1">
      <alignment vertical="top"/>
    </xf>
    <xf numFmtId="0" fontId="1" fillId="4" borderId="1" xfId="0" applyFont="1" applyFill="1" applyBorder="1" applyAlignment="1">
      <alignment vertical="top" wrapText="1"/>
    </xf>
    <xf numFmtId="1" fontId="1" fillId="4" borderId="0" xfId="0" applyNumberFormat="1" applyFont="1" applyFill="1" applyAlignment="1">
      <alignment vertical="top"/>
    </xf>
    <xf numFmtId="1" fontId="1" fillId="4" borderId="0" xfId="0" applyNumberFormat="1" applyFont="1" applyFill="1" applyBorder="1" applyAlignment="1">
      <alignment vertical="top"/>
    </xf>
    <xf numFmtId="1" fontId="1" fillId="4" borderId="16" xfId="0" applyNumberFormat="1" applyFont="1" applyFill="1" applyBorder="1" applyAlignment="1">
      <alignment vertical="top"/>
    </xf>
    <xf numFmtId="1" fontId="1" fillId="4" borderId="7" xfId="0" applyNumberFormat="1" applyFont="1" applyFill="1" applyBorder="1" applyAlignment="1">
      <alignment vertical="top"/>
    </xf>
    <xf numFmtId="1" fontId="1" fillId="19" borderId="18" xfId="0" applyNumberFormat="1" applyFont="1" applyFill="1" applyBorder="1" applyAlignment="1">
      <alignment vertical="top"/>
    </xf>
    <xf numFmtId="1" fontId="1" fillId="19" borderId="0" xfId="0" applyNumberFormat="1" applyFont="1" applyFill="1" applyBorder="1" applyAlignment="1">
      <alignment vertical="top"/>
    </xf>
    <xf numFmtId="1" fontId="1" fillId="4" borderId="18" xfId="0" applyNumberFormat="1" applyFont="1" applyFill="1" applyBorder="1" applyAlignment="1">
      <alignment vertical="top"/>
    </xf>
    <xf numFmtId="0" fontId="8" fillId="0" borderId="18" xfId="0" applyFont="1" applyFill="1" applyBorder="1" applyAlignment="1">
      <alignment vertical="top"/>
    </xf>
    <xf numFmtId="0" fontId="8" fillId="0" borderId="0" xfId="0" applyFont="1" applyFill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1" fontId="0" fillId="0" borderId="1" xfId="0" applyNumberFormat="1" applyFill="1" applyBorder="1" applyAlignment="1">
      <alignment horizontal="center" vertical="top"/>
    </xf>
    <xf numFmtId="0" fontId="0" fillId="25" borderId="0" xfId="0" applyFill="1"/>
    <xf numFmtId="0" fontId="0" fillId="0" borderId="25" xfId="0" applyBorder="1" applyAlignment="1">
      <alignment vertical="top" wrapText="1"/>
    </xf>
    <xf numFmtId="0" fontId="0" fillId="0" borderId="31" xfId="0" applyBorder="1" applyAlignment="1">
      <alignment horizontal="left" vertical="top" wrapText="1"/>
    </xf>
    <xf numFmtId="0" fontId="0" fillId="0" borderId="31" xfId="0" applyBorder="1" applyAlignment="1">
      <alignment horizontal="left" vertical="top"/>
    </xf>
    <xf numFmtId="0" fontId="0" fillId="0" borderId="55" xfId="0" applyBorder="1" applyAlignment="1">
      <alignment vertical="top" wrapText="1"/>
    </xf>
    <xf numFmtId="49" fontId="1" fillId="0" borderId="20" xfId="0" applyNumberFormat="1" applyFont="1" applyFill="1" applyBorder="1" applyAlignment="1">
      <alignment vertical="top"/>
    </xf>
    <xf numFmtId="49" fontId="0" fillId="0" borderId="10" xfId="0" applyNumberFormat="1" applyBorder="1"/>
    <xf numFmtId="0" fontId="0" fillId="25" borderId="10" xfId="0" applyFill="1" applyBorder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1" fontId="10" fillId="0" borderId="0" xfId="0" applyNumberFormat="1" applyFont="1"/>
    <xf numFmtId="0" fontId="11" fillId="0" borderId="0" xfId="0" applyFont="1"/>
    <xf numFmtId="1" fontId="10" fillId="0" borderId="0" xfId="0" applyNumberFormat="1" applyFont="1" applyFill="1"/>
    <xf numFmtId="0" fontId="12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12" fillId="0" borderId="0" xfId="0" applyFont="1"/>
    <xf numFmtId="1" fontId="15" fillId="0" borderId="0" xfId="0" applyNumberFormat="1" applyFont="1" applyAlignment="1">
      <alignment horizontal="left"/>
    </xf>
    <xf numFmtId="0" fontId="19" fillId="3" borderId="0" xfId="0" applyFont="1" applyFill="1" applyAlignment="1">
      <alignment horizontal="center" vertical="center"/>
    </xf>
    <xf numFmtId="0" fontId="15" fillId="0" borderId="0" xfId="0" applyFont="1" applyAlignment="1">
      <alignment horizontal="left"/>
    </xf>
    <xf numFmtId="0" fontId="15" fillId="3" borderId="0" xfId="0" applyFont="1" applyFill="1" applyAlignment="1">
      <alignment horizontal="left" vertical="center"/>
    </xf>
    <xf numFmtId="0" fontId="20" fillId="0" borderId="0" xfId="0" applyFont="1"/>
    <xf numFmtId="0" fontId="13" fillId="0" borderId="6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5" fillId="0" borderId="0" xfId="0" quotePrefix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4" fillId="0" borderId="69" xfId="0" applyFont="1" applyBorder="1" applyAlignment="1">
      <alignment horizontal="center" vertical="center"/>
    </xf>
    <xf numFmtId="0" fontId="15" fillId="0" borderId="70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0" fontId="11" fillId="0" borderId="70" xfId="0" applyFont="1" applyBorder="1" applyAlignment="1">
      <alignment horizontal="center" vertical="center"/>
    </xf>
    <xf numFmtId="0" fontId="15" fillId="0" borderId="71" xfId="0" applyFont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5" fillId="0" borderId="0" xfId="0" applyFont="1" applyFill="1"/>
    <xf numFmtId="0" fontId="10" fillId="0" borderId="0" xfId="0" applyFont="1" applyAlignment="1">
      <alignment horizontal="center"/>
    </xf>
    <xf numFmtId="0" fontId="15" fillId="0" borderId="0" xfId="0" applyFont="1" applyBorder="1" applyAlignment="1">
      <alignment horizontal="center" vertical="center" wrapText="1"/>
    </xf>
    <xf numFmtId="0" fontId="12" fillId="26" borderId="72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/>
    </xf>
    <xf numFmtId="0" fontId="16" fillId="0" borderId="15" xfId="0" applyFont="1" applyFill="1" applyBorder="1" applyAlignment="1">
      <alignment horizontal="center"/>
    </xf>
    <xf numFmtId="0" fontId="12" fillId="4" borderId="73" xfId="0" applyFont="1" applyFill="1" applyBorder="1" applyAlignment="1">
      <alignment horizontal="center"/>
    </xf>
    <xf numFmtId="0" fontId="15" fillId="4" borderId="40" xfId="0" applyFont="1" applyFill="1" applyBorder="1" applyAlignment="1">
      <alignment horizontal="center" vertical="center"/>
    </xf>
    <xf numFmtId="0" fontId="15" fillId="4" borderId="39" xfId="0" applyFont="1" applyFill="1" applyBorder="1" applyAlignment="1">
      <alignment horizontal="center" vertical="center"/>
    </xf>
    <xf numFmtId="0" fontId="15" fillId="4" borderId="69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15" fillId="0" borderId="67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11" fillId="0" borderId="67" xfId="0" applyFont="1" applyBorder="1" applyAlignment="1">
      <alignment horizontal="center" vertical="center"/>
    </xf>
    <xf numFmtId="0" fontId="15" fillId="0" borderId="68" xfId="0" applyFont="1" applyBorder="1" applyAlignment="1">
      <alignment horizontal="center" vertical="center"/>
    </xf>
    <xf numFmtId="0" fontId="15" fillId="4" borderId="40" xfId="0" applyFont="1" applyFill="1" applyBorder="1" applyAlignment="1">
      <alignment horizontal="center" vertical="center" wrapText="1"/>
    </xf>
    <xf numFmtId="0" fontId="1" fillId="10" borderId="0" xfId="0" applyFont="1" applyFill="1" applyAlignment="1">
      <alignment horizontal="left" vertical="top"/>
    </xf>
    <xf numFmtId="0" fontId="1" fillId="20" borderId="0" xfId="0" applyFont="1" applyFill="1" applyBorder="1" applyAlignment="1">
      <alignment horizontal="left" vertical="top"/>
    </xf>
    <xf numFmtId="0" fontId="1" fillId="12" borderId="0" xfId="0" applyFont="1" applyFill="1" applyBorder="1" applyAlignment="1">
      <alignment horizontal="left" vertical="top"/>
    </xf>
    <xf numFmtId="0" fontId="1" fillId="23" borderId="0" xfId="0" applyFont="1" applyFill="1" applyBorder="1" applyAlignment="1">
      <alignment horizontal="left" vertical="top"/>
    </xf>
    <xf numFmtId="0" fontId="1" fillId="13" borderId="0" xfId="0" applyFont="1" applyFill="1" applyBorder="1" applyAlignment="1">
      <alignment horizontal="left" vertical="top"/>
    </xf>
    <xf numFmtId="0" fontId="1" fillId="9" borderId="0" xfId="0" applyFont="1" applyFill="1" applyBorder="1" applyAlignment="1">
      <alignment horizontal="left" vertical="top"/>
    </xf>
    <xf numFmtId="1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5" fillId="0" borderId="4" xfId="0" applyFont="1" applyBorder="1" applyAlignment="1" applyProtection="1">
      <alignment horizontal="center" vertical="center" wrapText="1"/>
      <protection locked="0"/>
    </xf>
    <xf numFmtId="0" fontId="17" fillId="14" borderId="0" xfId="0" applyFont="1" applyFill="1" applyBorder="1" applyAlignment="1" applyProtection="1">
      <alignment horizontal="center" vertical="center" wrapText="1"/>
      <protection locked="0"/>
    </xf>
    <xf numFmtId="0" fontId="15" fillId="0" borderId="63" xfId="0" applyFont="1" applyBorder="1" applyAlignment="1" applyProtection="1">
      <alignment horizontal="center" vertical="center" wrapText="1"/>
      <protection locked="0"/>
    </xf>
    <xf numFmtId="0" fontId="15" fillId="0" borderId="5" xfId="0" applyFont="1" applyBorder="1" applyAlignment="1" applyProtection="1">
      <alignment horizontal="center" vertical="center" wrapText="1"/>
      <protection locked="0"/>
    </xf>
    <xf numFmtId="0" fontId="15" fillId="0" borderId="62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center" vertical="center" wrapText="1"/>
      <protection locked="0"/>
    </xf>
    <xf numFmtId="0" fontId="15" fillId="0" borderId="64" xfId="0" applyFont="1" applyBorder="1" applyAlignment="1" applyProtection="1">
      <alignment horizontal="center" vertical="center" wrapText="1"/>
      <protection locked="0"/>
    </xf>
    <xf numFmtId="0" fontId="17" fillId="14" borderId="70" xfId="0" applyFont="1" applyFill="1" applyBorder="1" applyAlignment="1" applyProtection="1">
      <alignment horizontal="center" vertical="center" wrapText="1"/>
      <protection locked="0"/>
    </xf>
    <xf numFmtId="0" fontId="15" fillId="0" borderId="74" xfId="0" applyFont="1" applyBorder="1" applyAlignment="1" applyProtection="1">
      <alignment horizontal="center" vertical="center" wrapText="1"/>
      <protection locked="0"/>
    </xf>
    <xf numFmtId="0" fontId="15" fillId="0" borderId="0" xfId="0" applyFont="1" applyProtection="1">
      <protection locked="0"/>
    </xf>
    <xf numFmtId="0" fontId="17" fillId="0" borderId="0" xfId="0" applyFont="1" applyFill="1" applyProtection="1">
      <protection locked="0"/>
    </xf>
    <xf numFmtId="0" fontId="12" fillId="4" borderId="15" xfId="0" applyFont="1" applyFill="1" applyBorder="1" applyAlignment="1" applyProtection="1">
      <alignment horizontal="center"/>
      <protection locked="0"/>
    </xf>
    <xf numFmtId="0" fontId="16" fillId="0" borderId="15" xfId="0" applyFont="1" applyFill="1" applyBorder="1" applyAlignment="1" applyProtection="1">
      <alignment horizontal="center"/>
      <protection locked="0"/>
    </xf>
    <xf numFmtId="0" fontId="12" fillId="4" borderId="73" xfId="0" applyFont="1" applyFill="1" applyBorder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7" fillId="0" borderId="0" xfId="0" applyFont="1" applyFill="1" applyAlignment="1" applyProtection="1">
      <alignment horizontal="center" vertical="center" wrapText="1"/>
      <protection locked="0"/>
    </xf>
    <xf numFmtId="0" fontId="10" fillId="26" borderId="60" xfId="0" applyFont="1" applyFill="1" applyBorder="1" applyAlignment="1" applyProtection="1">
      <alignment horizontal="center" vertical="center"/>
      <protection locked="0"/>
    </xf>
    <xf numFmtId="0" fontId="0" fillId="27" borderId="0" xfId="0" applyFill="1"/>
    <xf numFmtId="0" fontId="14" fillId="0" borderId="0" xfId="0" applyFont="1" applyAlignment="1">
      <alignment vertical="center"/>
    </xf>
    <xf numFmtId="0" fontId="0" fillId="0" borderId="0" xfId="0" applyFill="1"/>
    <xf numFmtId="0" fontId="23" fillId="0" borderId="0" xfId="0" applyFont="1"/>
    <xf numFmtId="0" fontId="24" fillId="0" borderId="0" xfId="0" applyFont="1" applyAlignment="1">
      <alignment horizontal="center" vertical="center"/>
    </xf>
    <xf numFmtId="0" fontId="15" fillId="0" borderId="75" xfId="0" applyFont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/>
    </xf>
    <xf numFmtId="0" fontId="18" fillId="3" borderId="0" xfId="0" applyFont="1" applyFill="1" applyAlignment="1">
      <alignment vertical="center"/>
    </xf>
    <xf numFmtId="0" fontId="15" fillId="3" borderId="0" xfId="0" applyFont="1" applyFill="1"/>
    <xf numFmtId="14" fontId="0" fillId="0" borderId="0" xfId="0" applyNumberFormat="1"/>
    <xf numFmtId="0" fontId="29" fillId="0" borderId="0" xfId="0" applyFont="1"/>
    <xf numFmtId="0" fontId="15" fillId="0" borderId="62" xfId="0" applyFont="1" applyBorder="1" applyAlignment="1" applyProtection="1">
      <alignment horizontal="center" vertical="center" wrapText="1"/>
    </xf>
    <xf numFmtId="0" fontId="15" fillId="0" borderId="74" xfId="0" applyFont="1" applyBorder="1" applyAlignment="1" applyProtection="1">
      <alignment horizontal="center" vertical="center" wrapText="1"/>
    </xf>
    <xf numFmtId="0" fontId="15" fillId="0" borderId="57" xfId="0" applyFont="1" applyBorder="1" applyAlignment="1" applyProtection="1">
      <alignment horizontal="center" vertical="center" wrapText="1"/>
    </xf>
    <xf numFmtId="0" fontId="17" fillId="0" borderId="0" xfId="0" applyFont="1" applyAlignment="1">
      <alignment horizontal="left"/>
    </xf>
    <xf numFmtId="0" fontId="17" fillId="0" borderId="0" xfId="0" applyFont="1"/>
    <xf numFmtId="0" fontId="11" fillId="0" borderId="0" xfId="0" applyFont="1" applyAlignment="1">
      <alignment wrapText="1"/>
    </xf>
    <xf numFmtId="0" fontId="30" fillId="0" borderId="0" xfId="0" applyFont="1" applyFill="1" applyBorder="1" applyAlignment="1">
      <alignment horizontal="left" vertical="center"/>
    </xf>
    <xf numFmtId="0" fontId="25" fillId="0" borderId="76" xfId="0" applyFont="1" applyBorder="1" applyAlignment="1">
      <alignment horizontal="center" vertical="center" wrapText="1"/>
    </xf>
    <xf numFmtId="0" fontId="20" fillId="0" borderId="77" xfId="0" applyFont="1" applyBorder="1" applyAlignment="1">
      <alignment horizontal="center" vertical="center"/>
    </xf>
    <xf numFmtId="0" fontId="20" fillId="0" borderId="78" xfId="0" applyFont="1" applyBorder="1" applyAlignment="1">
      <alignment horizontal="center" vertical="center"/>
    </xf>
    <xf numFmtId="0" fontId="27" fillId="0" borderId="79" xfId="2" applyFont="1" applyBorder="1" applyAlignment="1" applyProtection="1">
      <alignment horizontal="center" vertical="center"/>
      <protection locked="0"/>
    </xf>
    <xf numFmtId="0" fontId="27" fillId="0" borderId="80" xfId="2" applyFont="1" applyBorder="1" applyAlignment="1" applyProtection="1">
      <alignment horizontal="center" vertical="center"/>
      <protection locked="0"/>
    </xf>
    <xf numFmtId="0" fontId="27" fillId="0" borderId="81" xfId="2" applyFont="1" applyBorder="1" applyAlignment="1" applyProtection="1">
      <alignment horizontal="center" vertical="center"/>
      <protection locked="0"/>
    </xf>
    <xf numFmtId="0" fontId="18" fillId="26" borderId="0" xfId="0" applyFont="1" applyFill="1" applyAlignment="1">
      <alignment horizontal="center" vertical="center" wrapText="1"/>
    </xf>
    <xf numFmtId="0" fontId="22" fillId="0" borderId="0" xfId="0" applyFont="1"/>
    <xf numFmtId="0" fontId="20" fillId="0" borderId="0" xfId="0" applyFont="1"/>
    <xf numFmtId="0" fontId="23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18" fillId="3" borderId="0" xfId="0" applyFont="1" applyFill="1" applyAlignment="1">
      <alignment horizontal="left" vertical="center" wrapText="1"/>
    </xf>
    <xf numFmtId="0" fontId="18" fillId="3" borderId="0" xfId="0" applyFont="1" applyFill="1" applyAlignment="1">
      <alignment horizontal="left" vertical="center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" fillId="10" borderId="0" xfId="0" applyFont="1" applyFill="1" applyAlignment="1">
      <alignment horizontal="left" vertical="top"/>
    </xf>
    <xf numFmtId="0" fontId="1" fillId="20" borderId="18" xfId="0" applyFont="1" applyFill="1" applyBorder="1" applyAlignment="1">
      <alignment horizontal="left" vertical="top"/>
    </xf>
    <xf numFmtId="0" fontId="1" fillId="20" borderId="0" xfId="0" applyFont="1" applyFill="1" applyBorder="1" applyAlignment="1">
      <alignment horizontal="left" vertical="top"/>
    </xf>
    <xf numFmtId="0" fontId="1" fillId="12" borderId="18" xfId="0" applyFont="1" applyFill="1" applyBorder="1" applyAlignment="1">
      <alignment horizontal="left" vertical="top"/>
    </xf>
    <xf numFmtId="0" fontId="1" fillId="12" borderId="0" xfId="0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23" borderId="18" xfId="0" applyFont="1" applyFill="1" applyBorder="1" applyAlignment="1">
      <alignment horizontal="left" vertical="top"/>
    </xf>
    <xf numFmtId="0" fontId="1" fillId="23" borderId="0" xfId="0" applyFont="1" applyFill="1" applyBorder="1" applyAlignment="1">
      <alignment horizontal="left" vertical="top"/>
    </xf>
    <xf numFmtId="0" fontId="1" fillId="13" borderId="0" xfId="0" applyFont="1" applyFill="1" applyBorder="1" applyAlignment="1">
      <alignment horizontal="left" vertical="top"/>
    </xf>
    <xf numFmtId="0" fontId="1" fillId="9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1" fontId="0" fillId="0" borderId="1" xfId="0" applyNumberFormat="1" applyBorder="1" applyAlignment="1">
      <alignment horizontal="center" vertical="top"/>
    </xf>
    <xf numFmtId="1" fontId="0" fillId="0" borderId="14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" fontId="0" fillId="0" borderId="12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4" borderId="4" xfId="0" applyFill="1" applyBorder="1" applyAlignment="1">
      <alignment horizontal="center" vertical="top"/>
    </xf>
    <xf numFmtId="0" fontId="0" fillId="11" borderId="18" xfId="0" applyFill="1" applyBorder="1" applyAlignment="1">
      <alignment horizontal="center" vertical="top"/>
    </xf>
    <xf numFmtId="0" fontId="0" fillId="11" borderId="0" xfId="0" applyFill="1" applyBorder="1" applyAlignment="1">
      <alignment horizontal="center" vertical="top"/>
    </xf>
    <xf numFmtId="0" fontId="0" fillId="11" borderId="20" xfId="0" applyFill="1" applyBorder="1" applyAlignment="1">
      <alignment horizontal="center" vertical="top"/>
    </xf>
  </cellXfs>
  <cellStyles count="3">
    <cellStyle name="Link" xfId="2" builtinId="8"/>
    <cellStyle name="Standard" xfId="0" builtinId="0"/>
    <cellStyle name="Standard 2" xfId="1" xr:uid="{9297E78C-27F5-4D6A-A018-F774E072CA1E}"/>
  </cellStyles>
  <dxfs count="7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2"/>
        </patternFill>
      </fill>
    </dxf>
    <dxf>
      <fill>
        <patternFill>
          <bgColor rgb="FFFFF4F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  <dxf>
      <font>
        <color theme="1" tint="0.499984740745262"/>
      </font>
      <fill>
        <patternFill>
          <bgColor theme="2"/>
        </patternFill>
      </fill>
    </dxf>
  </dxfs>
  <tableStyles count="0" defaultTableStyle="TableStyleMedium2" defaultPivotStyle="PivotStyleLight16"/>
  <colors>
    <mruColors>
      <color rgb="FFFFF4F6"/>
      <color rgb="FF3284D8"/>
      <color rgb="FFD5C3D0"/>
      <color rgb="FFFFBB57"/>
      <color rgb="FFFF9900"/>
      <color rgb="FFD06930"/>
      <color rgb="FF9966FF"/>
      <color rgb="FFFF9966"/>
      <color rgb="FFDA5C6E"/>
      <color rgb="FFF244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ehrberufe@hfh.ch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7B380-80BB-9940-ADF9-EFE424488C17}">
  <sheetPr>
    <pageSetUpPr fitToPage="1"/>
  </sheetPr>
  <dimension ref="A1:P56"/>
  <sheetViews>
    <sheetView tabSelected="1" zoomScale="90" zoomScaleNormal="90" workbookViewId="0">
      <pane ySplit="5" topLeftCell="A6" activePane="bottomLeft" state="frozen"/>
      <selection pane="bottomLeft" activeCell="B1" sqref="B1"/>
    </sheetView>
  </sheetViews>
  <sheetFormatPr baseColWidth="10" defaultColWidth="11.453125" defaultRowHeight="14" x14ac:dyDescent="0.3"/>
  <cols>
    <col min="1" max="1" width="8.453125" style="351" customWidth="1"/>
    <col min="2" max="2" width="15.6328125" style="350" customWidth="1"/>
    <col min="3" max="3" width="36.6328125" style="351" customWidth="1"/>
    <col min="4" max="4" width="3.6328125" style="351" customWidth="1"/>
    <col min="5" max="5" width="36.6328125" style="351" customWidth="1"/>
    <col min="6" max="6" width="3.453125" style="351" bestFit="1" customWidth="1"/>
    <col min="7" max="7" width="33.36328125" style="351" customWidth="1"/>
    <col min="8" max="8" width="3.453125" style="351" customWidth="1"/>
    <col min="9" max="9" width="33.36328125" style="351" customWidth="1"/>
    <col min="10" max="10" width="29.453125" style="351" customWidth="1"/>
    <col min="11" max="16384" width="11.453125" style="351"/>
  </cols>
  <sheetData>
    <row r="1" spans="1:16" s="342" customFormat="1" ht="20.5" thickBot="1" x14ac:dyDescent="0.45">
      <c r="A1" s="342" t="s">
        <v>0</v>
      </c>
      <c r="B1" s="411">
        <v>2023</v>
      </c>
      <c r="C1" s="372" t="s">
        <v>1</v>
      </c>
      <c r="D1" s="342" t="s">
        <v>2</v>
      </c>
      <c r="E1" s="344" t="s">
        <v>3</v>
      </c>
      <c r="G1" s="345">
        <f>SUM(F7:F54)</f>
        <v>0</v>
      </c>
      <c r="H1" s="346" t="s">
        <v>4</v>
      </c>
      <c r="I1" s="415"/>
    </row>
    <row r="2" spans="1:16" s="342" customFormat="1" ht="15" customHeight="1" thickBot="1" x14ac:dyDescent="0.45">
      <c r="B2" s="429" t="str">
        <f>IF(B1&lt;2022,"Dieser Planer gilt ab 2022!","")</f>
        <v/>
      </c>
      <c r="C2" s="343"/>
      <c r="E2" s="416" t="str">
        <f>IF(AND(G14="",G16="",Fehlermeldungen!M7="",Fehlermeldungen!M8="",Fehlermeldungen!M9="",Fehlermeldungen!M10="",Fehlermeldungen!M11="",Fehlermeldungen!M12="",Fehlermeldungen!M13=""),"","Es gibt Fehler in den Auswahlen!")</f>
        <v/>
      </c>
      <c r="G2" s="347"/>
      <c r="H2" s="346"/>
    </row>
    <row r="3" spans="1:16" s="349" customFormat="1" ht="15" customHeight="1" x14ac:dyDescent="0.35">
      <c r="A3" s="348"/>
      <c r="B3" s="358" t="s">
        <v>5</v>
      </c>
      <c r="C3" s="382" t="s">
        <v>6</v>
      </c>
      <c r="D3" s="383"/>
      <c r="E3" s="382" t="s">
        <v>7</v>
      </c>
      <c r="F3" s="383"/>
      <c r="G3" s="382" t="s">
        <v>8</v>
      </c>
      <c r="H3" s="384"/>
      <c r="I3" s="385" t="s">
        <v>9</v>
      </c>
    </row>
    <row r="4" spans="1:16" s="349" customFormat="1" ht="15" customHeight="1" x14ac:dyDescent="0.35">
      <c r="B4" s="359" t="s">
        <v>10</v>
      </c>
      <c r="C4" s="360">
        <v>7</v>
      </c>
      <c r="D4" s="361"/>
      <c r="E4" s="362">
        <v>3</v>
      </c>
      <c r="F4" s="361"/>
      <c r="G4" s="360">
        <v>3</v>
      </c>
      <c r="H4" s="363"/>
      <c r="I4" s="364">
        <v>1</v>
      </c>
    </row>
    <row r="5" spans="1:16" s="349" customFormat="1" ht="15" customHeight="1" thickBot="1" x14ac:dyDescent="0.4">
      <c r="B5" s="365" t="s">
        <v>11</v>
      </c>
      <c r="C5" s="366">
        <f>COUNTIF($C$8:$F$76,{"P*"})</f>
        <v>0</v>
      </c>
      <c r="D5" s="367"/>
      <c r="E5" s="366">
        <f>COUNTIF($C$8:$F$76,{"WP2*"})</f>
        <v>0</v>
      </c>
      <c r="F5" s="367"/>
      <c r="G5" s="366">
        <f>COUNTIF($C$8:$F$76,{"BP5_01*"})</f>
        <v>0</v>
      </c>
      <c r="H5" s="368"/>
      <c r="I5" s="369">
        <f>COUNTIF($C$8:$F$76,{"M5*"})</f>
        <v>0</v>
      </c>
    </row>
    <row r="6" spans="1:16" ht="15" customHeight="1" thickBot="1" x14ac:dyDescent="0.35"/>
    <row r="7" spans="1:16" ht="17" customHeight="1" x14ac:dyDescent="0.3">
      <c r="A7" s="352" t="s">
        <v>12</v>
      </c>
      <c r="B7" s="374" t="str">
        <f>CONCATENATE("HS ",$B$1)</f>
        <v>HS 2023</v>
      </c>
      <c r="C7" s="375" t="s">
        <v>13</v>
      </c>
      <c r="D7" s="376"/>
      <c r="E7" s="377" t="s">
        <v>14</v>
      </c>
      <c r="F7" s="353">
        <f>IF(OR(C8="M5_03 Masterarbeit",C10="M5_03 Masterarbeit",C9="M5_03 Masterarbeit",C11="M5_03 Masterarbeit",D8="M5_03 Masterarbeit",D10="M5_03 Masterarbeit",D9="M5_03 Masterarbeit",D11="M5_03 Masterarbeit",E8="M5_03 Masterarbeit",E10="M5_03 Masterarbeit",E9="M5_03 Masterarbeit",E11="M5_03 Masterarbeit",F8="M5_03 Masterarbeit",F10="M5_03 Masterarbeit",F9="M5_03 Masterarbeit",F11="M5_03 Masterarbeit"),((5-(COUNTIF(C8:F11,"Bitte wählen…")))*5)+15,((5-(COUNTIF(C8:F11,"Bitte wählen…")))*5))</f>
        <v>0</v>
      </c>
    </row>
    <row r="8" spans="1:16" ht="75" customHeight="1" x14ac:dyDescent="0.3">
      <c r="A8" s="352"/>
      <c r="B8" s="386" t="s">
        <v>15</v>
      </c>
      <c r="C8" s="395" t="s">
        <v>16</v>
      </c>
      <c r="D8" s="396"/>
      <c r="E8" s="397" t="s">
        <v>16</v>
      </c>
      <c r="F8" s="373"/>
      <c r="G8" s="436" t="s">
        <v>250</v>
      </c>
      <c r="H8" s="436"/>
      <c r="I8" s="436"/>
      <c r="J8" s="436"/>
      <c r="K8" s="370"/>
      <c r="L8" s="370"/>
      <c r="M8" s="370"/>
      <c r="N8" s="370"/>
    </row>
    <row r="9" spans="1:16" ht="17" customHeight="1" x14ac:dyDescent="0.35">
      <c r="A9" s="352"/>
      <c r="B9" s="379" t="s">
        <v>17</v>
      </c>
      <c r="C9" s="398" t="s">
        <v>16</v>
      </c>
      <c r="D9" s="396"/>
      <c r="E9" s="423"/>
      <c r="F9" s="373"/>
      <c r="G9" s="443"/>
      <c r="H9" s="443"/>
      <c r="I9" s="443"/>
      <c r="J9" s="443"/>
      <c r="K9" s="443"/>
      <c r="L9" s="371"/>
    </row>
    <row r="10" spans="1:16" ht="75" customHeight="1" x14ac:dyDescent="0.3">
      <c r="A10" s="352"/>
      <c r="B10" s="386" t="s">
        <v>18</v>
      </c>
      <c r="C10" s="400" t="s">
        <v>16</v>
      </c>
      <c r="D10" s="396"/>
      <c r="E10" s="401" t="s">
        <v>16</v>
      </c>
      <c r="F10" s="373"/>
      <c r="G10" s="354" t="s">
        <v>19</v>
      </c>
      <c r="H10" s="441" t="s">
        <v>235</v>
      </c>
      <c r="I10" s="441"/>
      <c r="J10" s="441"/>
      <c r="K10" s="441"/>
      <c r="L10" s="371"/>
    </row>
    <row r="11" spans="1:16" ht="17" customHeight="1" thickBot="1" x14ac:dyDescent="0.35">
      <c r="A11" s="352"/>
      <c r="B11" s="380" t="s">
        <v>17</v>
      </c>
      <c r="C11" s="425"/>
      <c r="D11" s="402"/>
      <c r="E11" s="424"/>
      <c r="F11" s="373"/>
      <c r="G11" s="418" t="s">
        <v>249</v>
      </c>
      <c r="H11" s="442" t="str">
        <f>IF(((COUNTIF(C8:E53,{"P4_07*"})=1)),"Haben Sie P4_02 vor P4_07 besucht?","Besuchen Sie das Modul P4_02 vor dem Modul P4_07.")</f>
        <v>Besuchen Sie das Modul P4_02 vor dem Modul P4_07.</v>
      </c>
      <c r="I11" s="442"/>
      <c r="J11" s="442"/>
      <c r="K11" s="442"/>
      <c r="L11" s="371"/>
      <c r="M11" s="371"/>
      <c r="N11" s="371"/>
    </row>
    <row r="12" spans="1:16" ht="20" customHeight="1" thickBot="1" x14ac:dyDescent="0.35">
      <c r="A12" s="352"/>
      <c r="C12" s="404"/>
      <c r="D12" s="405"/>
      <c r="E12" s="404"/>
      <c r="F12" s="355" t="str">
        <f>IF(OR(C8="BP5_01.3 Berufspraxis III &amp; Portfolio",C10="BP5_01.3 Berufspraxis III &amp; Portfolio",C9="BP5_01.3 Berufspraxis III &amp; Portfolio",C11="BP5_01.3 Berufspraxis III &amp; Portfolio",D8="BP5_01.3 Berufspraxis III &amp; Portfolio",D10="BP5_01.3 Berufspraxis III &amp; Portfolio",D9="BP5_01.3 Berufspraxis III &amp; Portfolio",D11="BP5_01.3 Berufspraxis III &amp; Portfolio",E8="BP5_01.3 Berufspraxis III &amp; Portfolio",E10="BP5_01.3 Berufspraxis III &amp; Portfolio",E9="BP5_01.3 Berufspraxis III &amp; Portfolio",E11="BP5_01.3 Berufspraxis III &amp; Portfolio",F8="BP5_01.3 Berufspraxis III &amp; Portfolio",F10="BP5_01.3 Berufspraxis III &amp; Portfolio",F9="BP5_01.3 Berufspraxis III &amp; Portfolio",F11="BP5_01.3 Berufspraxis III &amp; Portfolio"),5,"")</f>
        <v/>
      </c>
      <c r="G12" s="356"/>
      <c r="H12" s="442" t="str">
        <f>IF(((COUNTIF(C8:E53,{"P4_08*"})=1)),"Haben Sie P4_02 vor P4_08 besucht?","Besuchen Sie das Modul P4_02 vor dem Modul P4_08.")</f>
        <v>Besuchen Sie das Modul P4_02 vor dem Modul P4_08.</v>
      </c>
      <c r="I12" s="442"/>
      <c r="J12" s="442"/>
      <c r="K12" s="442"/>
      <c r="L12" s="371"/>
      <c r="M12" s="371"/>
      <c r="N12" s="371"/>
    </row>
    <row r="13" spans="1:16" ht="17" customHeight="1" x14ac:dyDescent="0.3">
      <c r="A13" s="352" t="s">
        <v>20</v>
      </c>
      <c r="B13" s="381" t="str">
        <f>CONCATENATE("FS ",$B$1+1)</f>
        <v>FS 2024</v>
      </c>
      <c r="C13" s="406" t="s">
        <v>13</v>
      </c>
      <c r="D13" s="407"/>
      <c r="E13" s="408" t="s">
        <v>14</v>
      </c>
      <c r="F13" s="353">
        <f>IF(OR(C14="M5_03 Masterarbeit",C16="M5_03 Masterarbeit",C15="M5_03 Masterarbeit",C17="M5_03 Masterarbeit",D14="M5_03 Masterarbeit",D16="M5_03 Masterarbeit",D15="M5_03 Masterarbeit",D17="M5_03 Masterarbeit",E14="M5_03 Masterarbeit",E16="M5_03 Masterarbeit",E15="M5_03 Masterarbeit",E17="M5_03 Masterarbeit",F14="M5_03 Masterarbeit",F16="M5_03 Masterarbeit",F15="M5_03 Masterarbeit",F17="M5_03 Masterarbeit"),((7-(COUNTIF(C14:F17,"Bitte wählen…")))*5)+15,((7-(COUNTIF(C14:F17,"Bitte wählen…")))*5))</f>
        <v>0</v>
      </c>
      <c r="G13" s="418" t="s">
        <v>248</v>
      </c>
      <c r="H13" s="419" t="s">
        <v>247</v>
      </c>
      <c r="I13" s="420"/>
      <c r="J13" s="420"/>
      <c r="K13" s="420"/>
      <c r="L13" s="371"/>
      <c r="M13" s="371"/>
      <c r="N13" s="371"/>
    </row>
    <row r="14" spans="1:16" ht="75" customHeight="1" x14ac:dyDescent="0.55000000000000004">
      <c r="A14" s="352"/>
      <c r="B14" s="378" t="s">
        <v>21</v>
      </c>
      <c r="C14" s="395" t="s">
        <v>16</v>
      </c>
      <c r="D14" s="396"/>
      <c r="E14" s="397" t="s">
        <v>16</v>
      </c>
      <c r="F14" s="373"/>
      <c r="G14" s="437" t="str" cm="1">
        <f t="array" ref="G14">IF(OR((COUNTIF($C$8:$E$11,{"BP*"})&gt;1),(COUNTIF($C$14:$E$17,{"BP*"})&gt;1),(COUNTIF($C$20:$E$23,{"BP*"})&gt;1),(COUNTIF($C$26:$E$29,{"BP*"})&gt;1),(COUNTIF($C$32:$E$35,{"BP*"})&gt;1),(COUNTIF($C$38:$E$41,{"BP*"})&gt;1),(COUNTIF($C$44:$E$47,{"BP*"})&gt;1),(COUNTIF($C$50:$E$53,{"BP*"})&gt;1)),"Fehler: Nicht mehr als ein BP-Modul pro Semester!","")</f>
        <v/>
      </c>
      <c r="H14" s="437"/>
      <c r="I14" s="437"/>
      <c r="J14" s="437"/>
      <c r="K14" s="371"/>
      <c r="L14" s="371"/>
    </row>
    <row r="15" spans="1:16" ht="17" customHeight="1" x14ac:dyDescent="0.35">
      <c r="A15" s="352"/>
      <c r="B15" s="379" t="s">
        <v>17</v>
      </c>
      <c r="C15" s="398" t="s">
        <v>16</v>
      </c>
      <c r="D15" s="396"/>
      <c r="E15" s="399" t="s">
        <v>16</v>
      </c>
      <c r="F15" s="373"/>
      <c r="G15" s="428"/>
      <c r="H15" s="428"/>
      <c r="I15" s="428"/>
      <c r="J15" s="428"/>
      <c r="K15" s="428"/>
      <c r="L15" s="428"/>
      <c r="M15" s="428"/>
      <c r="N15" s="428"/>
      <c r="O15" s="428"/>
      <c r="P15" s="428"/>
    </row>
    <row r="16" spans="1:16" ht="75" customHeight="1" x14ac:dyDescent="0.55000000000000004">
      <c r="A16" s="352"/>
      <c r="B16" s="378" t="s">
        <v>22</v>
      </c>
      <c r="C16" s="400" t="s">
        <v>16</v>
      </c>
      <c r="D16" s="396"/>
      <c r="E16" s="401" t="s">
        <v>16</v>
      </c>
      <c r="F16" s="373"/>
      <c r="G16" s="438" t="str" cm="1">
        <f t="array" ref="G16">IF(((COUNTIF(C8:E53,{"---'Bitte*"})=1)),"Fehler: Ein Feld ist noch INKORREKT ausgefüllt!","")</f>
        <v/>
      </c>
      <c r="H16" s="438"/>
      <c r="I16" s="438"/>
      <c r="J16" s="438"/>
    </row>
    <row r="17" spans="1:10" ht="17" customHeight="1" thickBot="1" x14ac:dyDescent="0.35">
      <c r="A17" s="352"/>
      <c r="B17" s="380" t="s">
        <v>17</v>
      </c>
      <c r="C17" s="425"/>
      <c r="D17" s="402"/>
      <c r="E17" s="403" t="s">
        <v>16</v>
      </c>
      <c r="F17" s="373"/>
      <c r="G17" s="351" t="str">
        <f>IF(G16="","", "Suchen Sie nach dem Feld mit der Angabe ---'Bitte wählen' wählen!--- und wählen Sie 'Bitte wählen' oder ein anderes Modul.")</f>
        <v/>
      </c>
    </row>
    <row r="18" spans="1:10" ht="20" customHeight="1" thickBot="1" x14ac:dyDescent="0.35">
      <c r="A18" s="352"/>
      <c r="C18" s="409"/>
      <c r="D18" s="410"/>
      <c r="E18" s="409"/>
      <c r="F18" s="355" t="str">
        <f>IF(OR(C14="BP5_01.3 Berufspraxis III &amp; Portfolio",C16="BP5_01.3 Berufspraxis III &amp; Portfolio",C15="BP5_01.3 Berufspraxis III &amp; Portfolio",C17="BP5_01.3 Berufspraxis III &amp; Portfolio",D14="BP5_01.3 Berufspraxis III &amp; Portfolio",D16="BP5_01.3 Berufspraxis III &amp; Portfolio",D15="BP5_01.3 Berufspraxis III &amp; Portfolio",D17="BP5_01.3 Berufspraxis III &amp; Portfolio",E14="BP5_01.3 Berufspraxis III &amp; Portfolio",E16="BP5_01.3 Berufspraxis III &amp; Portfolio",E15="BP5_01.3 Berufspraxis III &amp; Portfolio",E17="BP5_01.3 Berufspraxis III &amp; Portfolio",F14="BP5_01.3 Berufspraxis III &amp; Portfolio",F16="BP5_01.3 Berufspraxis III &amp; Portfolio",F15="BP5_01.3 Berufspraxis III &amp; Portfolio",F17="BP5_01.3 Berufspraxis III &amp; Portfolio"),5,"")</f>
        <v/>
      </c>
      <c r="G18" s="444" t="s">
        <v>255</v>
      </c>
      <c r="H18" s="445"/>
      <c r="I18" s="445"/>
      <c r="J18" s="445"/>
    </row>
    <row r="19" spans="1:10" ht="17" customHeight="1" x14ac:dyDescent="0.3">
      <c r="A19" s="352" t="s">
        <v>23</v>
      </c>
      <c r="B19" s="374" t="str">
        <f>CONCATENATE("HS ",$B$1+1)</f>
        <v>HS 2024</v>
      </c>
      <c r="C19" s="406" t="s">
        <v>13</v>
      </c>
      <c r="D19" s="407"/>
      <c r="E19" s="408" t="s">
        <v>14</v>
      </c>
      <c r="F19" s="353">
        <f>IF(OR(C20="M5_03 Masterarbeit",C22="M5_03 Masterarbeit",C21="M5_03 Masterarbeit",C23="M5_03 Masterarbeit",D20="M5_03 Masterarbeit",D22="M5_03 Masterarbeit",D21="M5_03 Masterarbeit",D23="M5_03 Masterarbeit",E20="M5_03 Masterarbeit",E22="M5_03 Masterarbeit",E21="M5_03 Masterarbeit",E23="M5_03 Masterarbeit",F20="M5_03 Masterarbeit",F22="M5_03 Masterarbeit",F21="M5_03 Masterarbeit",F23="M5_03 Masterarbeit"),((6-(COUNTIF(C20:F23,"Bitte wählen…")))*5)+15,((6-(COUNTIF(C20:F23,"Bitte wählen…")))*5))</f>
        <v>0</v>
      </c>
      <c r="G19" s="445"/>
      <c r="H19" s="445"/>
      <c r="I19" s="445"/>
      <c r="J19" s="445"/>
    </row>
    <row r="20" spans="1:10" ht="75" customHeight="1" x14ac:dyDescent="0.3">
      <c r="A20" s="352"/>
      <c r="B20" s="378" t="s">
        <v>21</v>
      </c>
      <c r="C20" s="395" t="s">
        <v>16</v>
      </c>
      <c r="D20" s="396"/>
      <c r="E20" s="397" t="s">
        <v>16</v>
      </c>
      <c r="F20" s="373"/>
      <c r="G20" s="440" t="s">
        <v>236</v>
      </c>
      <c r="H20" s="440"/>
      <c r="I20" s="440"/>
      <c r="J20" s="440"/>
    </row>
    <row r="21" spans="1:10" ht="17" customHeight="1" x14ac:dyDescent="0.3">
      <c r="A21" s="352"/>
      <c r="B21" s="379" t="s">
        <v>17</v>
      </c>
      <c r="C21" s="398" t="s">
        <v>16</v>
      </c>
      <c r="D21" s="396"/>
      <c r="E21" s="399" t="s">
        <v>16</v>
      </c>
      <c r="F21" s="373"/>
      <c r="G21" s="426" t="str" cm="1">
        <f t="array" ref="G21">IF(OR((COUNTIF($C$8:$E$11,{"P4_02*"})+COUNTIF($C$8:$E$11,{"P4_07*"})&gt;1),(COUNTIF($C$14:$E$17,{"P4_02*"})+COUNTIF($C$14:$E$17,{"P4_07*"})&gt;1),(COUNTIF($C$20:$E$23,{"P4_02*"})+COUNTIF($C$20:$E$23,{"P4_07*"})&gt;1),(COUNTIF($C$26:$E$29,{"P4_02*"})+COUNTIF($C$26:$E$29,{"P4_07*"})&gt;1),(COUNTIF($C$32:$E$35,{"P4_02*"})+COUNTIF($C$32:$E$35,{"P4_07*"})&gt;1),(COUNTIF($C$38:$E$41,{"P4_02*"})+COUNTIF($C$38:$E$41,{"P4_07*"})&gt;1),(COUNTIF($C$44:$E$47,{"P4_02*"})+COUNTIF($C$44:$E$47,{"P4_07*"})&gt;1),(COUNTIF($C$50:$E$53,{"P4_02*"})+COUNTIF($C$50:$E$53,{"P4_07*"})&gt;1)),"ACHTUNG: P4_02 und P4_07 nicht im gleichen Semester belegen!","")</f>
        <v/>
      </c>
      <c r="H21" s="427"/>
      <c r="I21" s="427"/>
      <c r="J21" s="427" t="str" cm="1">
        <f t="array" ref="J21">IF(OR((COUNTIF($C$8:$E$11,{"P4_02*"})+COUNTIF($C$8:$E$11,{"P4_08*"})&gt;1),(COUNTIF($C$14:$E$17,{"P4_02*"})+COUNTIF($C$14:$E$17,{"P4_08*"})&gt;1),(COUNTIF($C$20:$E$23,{"P4_02*"})+COUNTIF($C$20:$E$23,{"P4_08*"})&gt;1),(COUNTIF($C$26:$E$29,{"P4_02*"})+COUNTIF($C$26:$E$29,{"P4_08*"})&gt;1),(COUNTIF($C$32:$E$35,{"P4_02*"})+COUNTIF($C$32:$E$35,{"P4_08*"})&gt;1),(COUNTIF($C$38:$E$41,{"P4_02*"})+COUNTIF($C$38:$E$41,{"P4_08*"})&gt;1),(COUNTIF($C$44:$E$47,{"P4_02*"})+COUNTIF($C$44:$E$47,{"P4_08*"})&gt;1),(COUNTIF($C$50:$E$53,{"P4_02*"})+COUNTIF($C$50:$E$53,{"P4_08*"})&gt;1)),"ACHTUNG: P4_02 und P4_08 nicht im gleichen Semester belegen!","")</f>
        <v/>
      </c>
    </row>
    <row r="22" spans="1:10" ht="75" customHeight="1" x14ac:dyDescent="0.3">
      <c r="A22" s="352"/>
      <c r="B22" s="378" t="s">
        <v>22</v>
      </c>
      <c r="C22" s="400" t="s">
        <v>16</v>
      </c>
      <c r="D22" s="396"/>
      <c r="E22" s="401" t="s">
        <v>16</v>
      </c>
      <c r="F22" s="373"/>
      <c r="G22" s="439" t="str">
        <f>CONCATENATE(G21&amp;CHAR(10),J21&amp;CHAR(10),Fehlermeldungen!M7&amp;CHAR(10),Fehlermeldungen!M8&amp;CHAR(10),Fehlermeldungen!M9&amp;CHAR(10),Fehlermeldungen!M10&amp;CHAR(10),Fehlermeldungen!M11&amp;CHAR(10),Fehlermeldungen!M12&amp;CHAR(10))</f>
        <v xml:space="preserve">
</v>
      </c>
      <c r="H22" s="439"/>
      <c r="I22" s="439"/>
      <c r="J22" s="439"/>
    </row>
    <row r="23" spans="1:10" ht="17" customHeight="1" thickBot="1" x14ac:dyDescent="0.35">
      <c r="A23" s="352"/>
      <c r="B23" s="380" t="s">
        <v>17</v>
      </c>
      <c r="C23" s="425"/>
      <c r="D23" s="402"/>
      <c r="E23" s="424"/>
      <c r="F23" s="373"/>
      <c r="G23" s="439"/>
      <c r="H23" s="439"/>
      <c r="I23" s="439"/>
      <c r="J23" s="439"/>
    </row>
    <row r="24" spans="1:10" ht="20" customHeight="1" thickBot="1" x14ac:dyDescent="0.35">
      <c r="A24" s="352"/>
      <c r="C24" s="404"/>
      <c r="D24" s="405"/>
      <c r="E24" s="404"/>
      <c r="F24" s="355" t="str">
        <f>IF(OR(C20="BP5_01.3 Berufspraxis III &amp; Portfolio",C22="BP5_01.3 Berufspraxis III &amp; Portfolio",C21="BP5_01.3 Berufspraxis III &amp; Portfolio",C23="BP5_01.3 Berufspraxis III &amp; Portfolio",D20="BP5_01.3 Berufspraxis III &amp; Portfolio",D22="BP5_01.3 Berufspraxis III &amp; Portfolio",D21="BP5_01.3 Berufspraxis III &amp; Portfolio",D23="BP5_01.3 Berufspraxis III &amp; Portfolio",E20="BP5_01.3 Berufspraxis III &amp; Portfolio",E22="BP5_01.3 Berufspraxis III &amp; Portfolio",E21="BP5_01.3 Berufspraxis III &amp; Portfolio",E23="BP5_01.3 Berufspraxis III &amp; Portfolio",F20="BP5_01.3 Berufspraxis III &amp; Portfolio",F22="BP5_01.3 Berufspraxis III &amp; Portfolio",F21="BP5_01.3 Berufspraxis III &amp; Portfolio",F23="BP5_01.3 Berufspraxis III &amp; Portfolio"),5,"")</f>
        <v/>
      </c>
      <c r="G24" s="439"/>
      <c r="H24" s="439"/>
      <c r="I24" s="439"/>
      <c r="J24" s="439"/>
    </row>
    <row r="25" spans="1:10" ht="17" customHeight="1" x14ac:dyDescent="0.3">
      <c r="A25" s="352" t="s">
        <v>24</v>
      </c>
      <c r="B25" s="381" t="str">
        <f>CONCATENATE("FS ",$B$1+2)</f>
        <v>FS 2025</v>
      </c>
      <c r="C25" s="406" t="s">
        <v>13</v>
      </c>
      <c r="D25" s="407"/>
      <c r="E25" s="408" t="s">
        <v>14</v>
      </c>
      <c r="F25" s="353">
        <f>IF(OR(C26="M5_03 Masterarbeit",C28="M5_03 Masterarbeit",C27="M5_03 Masterarbeit",C29="M5_03 Masterarbeit",D26="M5_03 Masterarbeit",D28="M5_03 Masterarbeit",D27="M5_03 Masterarbeit",D29="M5_03 Masterarbeit",E26="M5_03 Masterarbeit",E28="M5_03 Masterarbeit",E27="M5_03 Masterarbeit",E29="M5_03 Masterarbeit",F26="M5_03 Masterarbeit",F28="M5_03 Masterarbeit",F27="M5_03 Masterarbeit",F29="M5_03 Masterarbeit"),((7-(COUNTIF(C26:F29,"Bitte wählen…")))*5)+15,((7-(COUNTIF(C26:F29,"Bitte wählen…")))*5))</f>
        <v>0</v>
      </c>
      <c r="G25" s="439"/>
      <c r="H25" s="439"/>
      <c r="I25" s="439"/>
      <c r="J25" s="439"/>
    </row>
    <row r="26" spans="1:10" ht="75" customHeight="1" x14ac:dyDescent="0.3">
      <c r="A26" s="352"/>
      <c r="B26" s="378" t="s">
        <v>21</v>
      </c>
      <c r="C26" s="395" t="s">
        <v>16</v>
      </c>
      <c r="D26" s="396"/>
      <c r="E26" s="397" t="s">
        <v>16</v>
      </c>
      <c r="F26" s="373"/>
      <c r="G26" s="439"/>
      <c r="H26" s="439"/>
      <c r="I26" s="439"/>
      <c r="J26" s="439"/>
    </row>
    <row r="27" spans="1:10" ht="17" customHeight="1" x14ac:dyDescent="0.3">
      <c r="A27" s="352"/>
      <c r="B27" s="379" t="s">
        <v>17</v>
      </c>
      <c r="C27" s="398" t="s">
        <v>16</v>
      </c>
      <c r="D27" s="396"/>
      <c r="E27" s="399" t="s">
        <v>16</v>
      </c>
      <c r="F27" s="373"/>
      <c r="G27" s="439"/>
      <c r="H27" s="439"/>
      <c r="I27" s="439"/>
      <c r="J27" s="439"/>
    </row>
    <row r="28" spans="1:10" ht="75" customHeight="1" x14ac:dyDescent="0.3">
      <c r="A28" s="352"/>
      <c r="B28" s="378" t="s">
        <v>22</v>
      </c>
      <c r="C28" s="400" t="s">
        <v>16</v>
      </c>
      <c r="D28" s="396"/>
      <c r="E28" s="401" t="s">
        <v>16</v>
      </c>
      <c r="F28" s="373"/>
      <c r="G28" s="439"/>
      <c r="H28" s="439"/>
      <c r="I28" s="439"/>
      <c r="J28" s="439"/>
    </row>
    <row r="29" spans="1:10" ht="17" customHeight="1" thickBot="1" x14ac:dyDescent="0.35">
      <c r="A29" s="352"/>
      <c r="B29" s="380" t="s">
        <v>17</v>
      </c>
      <c r="C29" s="425"/>
      <c r="D29" s="402"/>
      <c r="E29" s="403" t="s">
        <v>16</v>
      </c>
      <c r="F29" s="373"/>
      <c r="G29" s="355"/>
    </row>
    <row r="30" spans="1:10" ht="20" customHeight="1" thickBot="1" x14ac:dyDescent="0.35">
      <c r="A30" s="352"/>
      <c r="C30" s="409"/>
      <c r="D30" s="410"/>
      <c r="E30" s="409"/>
      <c r="F30" s="355" t="str">
        <f>IF(OR(C26="BP5_01.3 Berufspraxis III &amp; Portfolio",C28="BP5_01.3 Berufspraxis III &amp; Portfolio",C27="BP5_01.3 Berufspraxis III &amp; Portfolio",C29="BP5_01.3 Berufspraxis III &amp; Portfolio",D26="BP5_01.3 Berufspraxis III &amp; Portfolio",D28="BP5_01.3 Berufspraxis III &amp; Portfolio",D27="BP5_01.3 Berufspraxis III &amp; Portfolio",D29="BP5_01.3 Berufspraxis III &amp; Portfolio",E26="BP5_01.3 Berufspraxis III &amp; Portfolio",E28="BP5_01.3 Berufspraxis III &amp; Portfolio",E27="BP5_01.3 Berufspraxis III &amp; Portfolio",E29="BP5_01.3 Berufspraxis III &amp; Portfolio",F26="BP5_01.3 Berufspraxis III &amp; Portfolio",F28="BP5_01.3 Berufspraxis III &amp; Portfolio",F27="BP5_01.3 Berufspraxis III &amp; Portfolio",F29="BP5_01.3 Berufspraxis III &amp; Portfolio"),5,"")</f>
        <v/>
      </c>
      <c r="G30" s="355"/>
    </row>
    <row r="31" spans="1:10" ht="17" customHeight="1" thickBot="1" x14ac:dyDescent="0.35">
      <c r="A31" s="352" t="s">
        <v>25</v>
      </c>
      <c r="B31" s="374" t="str">
        <f>CONCATENATE("HS ",$B$1+2)</f>
        <v>HS 2025</v>
      </c>
      <c r="C31" s="406" t="s">
        <v>13</v>
      </c>
      <c r="D31" s="407"/>
      <c r="E31" s="408" t="s">
        <v>14</v>
      </c>
      <c r="F31" s="353">
        <f>IF(OR(C32="M5_03 Masterarbeit",C34="M5_03 Masterarbeit",C33="M5_03 Masterarbeit",C35="M5_03 Masterarbeit",D32="M5_03 Masterarbeit",D34="M5_03 Masterarbeit",D33="M5_03 Masterarbeit",D35="M5_03 Masterarbeit",E32="M5_03 Masterarbeit",E34="M5_03 Masterarbeit",E33="M5_03 Masterarbeit",E35="M5_03 Masterarbeit",F32="M5_03 Masterarbeit",F34="M5_03 Masterarbeit",F33="M5_03 Masterarbeit",F35="M5_03 Masterarbeit"),((6-(COUNTIF(C32:F35,"Bitte wählen…")))*5)+15,((6-(COUNTIF(C32:F35,"Bitte wählen…")))*5))</f>
        <v>0</v>
      </c>
    </row>
    <row r="32" spans="1:10" ht="75" customHeight="1" x14ac:dyDescent="0.3">
      <c r="A32" s="352"/>
      <c r="B32" s="378" t="s">
        <v>21</v>
      </c>
      <c r="C32" s="395" t="s">
        <v>16</v>
      </c>
      <c r="D32" s="396"/>
      <c r="E32" s="397" t="s">
        <v>16</v>
      </c>
      <c r="F32" s="417"/>
      <c r="G32" s="430" t="s">
        <v>246</v>
      </c>
      <c r="H32" s="431"/>
      <c r="I32" s="431"/>
      <c r="J32" s="432"/>
    </row>
    <row r="33" spans="1:10" ht="17" customHeight="1" thickBot="1" x14ac:dyDescent="0.35">
      <c r="A33" s="352"/>
      <c r="B33" s="379" t="s">
        <v>17</v>
      </c>
      <c r="C33" s="398" t="s">
        <v>16</v>
      </c>
      <c r="D33" s="396"/>
      <c r="E33" s="399" t="s">
        <v>16</v>
      </c>
      <c r="F33" s="417"/>
      <c r="G33" s="433" t="s">
        <v>245</v>
      </c>
      <c r="H33" s="434"/>
      <c r="I33" s="434"/>
      <c r="J33" s="435"/>
    </row>
    <row r="34" spans="1:10" ht="75" customHeight="1" x14ac:dyDescent="0.3">
      <c r="A34" s="352"/>
      <c r="B34" s="378" t="s">
        <v>22</v>
      </c>
      <c r="C34" s="400" t="s">
        <v>16</v>
      </c>
      <c r="D34" s="396"/>
      <c r="E34" s="401" t="s">
        <v>16</v>
      </c>
      <c r="F34" s="373"/>
      <c r="G34" s="355"/>
    </row>
    <row r="35" spans="1:10" ht="17" customHeight="1" thickBot="1" x14ac:dyDescent="0.35">
      <c r="A35" s="352"/>
      <c r="B35" s="380" t="s">
        <v>17</v>
      </c>
      <c r="C35" s="425"/>
      <c r="D35" s="402"/>
      <c r="E35" s="424"/>
      <c r="F35" s="373"/>
      <c r="G35" s="355"/>
    </row>
    <row r="36" spans="1:10" ht="20" customHeight="1" thickBot="1" x14ac:dyDescent="0.35">
      <c r="A36" s="352"/>
      <c r="C36" s="404"/>
      <c r="D36" s="405"/>
      <c r="E36" s="404"/>
      <c r="F36" s="355" t="str">
        <f>IF(OR(C32="BP5_01.3 Berufspraxis III &amp; Portfolio",C34="BP5_01.3 Berufspraxis III &amp; Portfolio",C33="BP5_01.3 Berufspraxis III &amp; Portfolio",C35="BP5_01.3 Berufspraxis III &amp; Portfolio",D32="BP5_01.3 Berufspraxis III &amp; Portfolio",D34="BP5_01.3 Berufspraxis III &amp; Portfolio",D33="BP5_01.3 Berufspraxis III &amp; Portfolio",D35="BP5_01.3 Berufspraxis III &amp; Portfolio",E32="BP5_01.3 Berufspraxis III &amp; Portfolio",E34="BP5_01.3 Berufspraxis III &amp; Portfolio",E33="BP5_01.3 Berufspraxis III &amp; Portfolio",E35="BP5_01.3 Berufspraxis III &amp; Portfolio",F32="BP5_01.3 Berufspraxis III &amp; Portfolio",F34="BP5_01.3 Berufspraxis III &amp; Portfolio",F33="BP5_01.3 Berufspraxis III &amp; Portfolio",F35="BP5_01.3 Berufspraxis III &amp; Portfolio"),5,"")</f>
        <v/>
      </c>
      <c r="G36" s="355"/>
    </row>
    <row r="37" spans="1:10" x14ac:dyDescent="0.3">
      <c r="A37" s="352" t="s">
        <v>26</v>
      </c>
      <c r="B37" s="381" t="str">
        <f>CONCATENATE("FS ",$B$1+3)</f>
        <v>FS 2026</v>
      </c>
      <c r="C37" s="406" t="s">
        <v>13</v>
      </c>
      <c r="D37" s="407"/>
      <c r="E37" s="408" t="s">
        <v>14</v>
      </c>
      <c r="F37" s="353">
        <f>IF(OR(C38="M5_03 Masterarbeit",C40="M5_03 Masterarbeit",C39="M5_03 Masterarbeit",C41="M5_03 Masterarbeit",D38="M5_03 Masterarbeit",D40="M5_03 Masterarbeit",D39="M5_03 Masterarbeit",D41="M5_03 Masterarbeit",E38="M5_03 Masterarbeit",E40="M5_03 Masterarbeit",E39="M5_03 Masterarbeit",E41="M5_03 Masterarbeit",F38="M5_03 Masterarbeit",F40="M5_03 Masterarbeit",F39="M5_03 Masterarbeit",F41="M5_03 Masterarbeit"),((7-(COUNTIF(C38:F41,"Bitte wählen…")))*5)+15,((7-(COUNTIF(C38:F41,"Bitte wählen…")))*5))</f>
        <v>0</v>
      </c>
    </row>
    <row r="38" spans="1:10" ht="75" customHeight="1" x14ac:dyDescent="0.55000000000000004">
      <c r="A38" s="352"/>
      <c r="B38" s="378" t="s">
        <v>21</v>
      </c>
      <c r="C38" s="395" t="s">
        <v>16</v>
      </c>
      <c r="D38" s="396"/>
      <c r="E38" s="397" t="s">
        <v>16</v>
      </c>
      <c r="F38" s="373"/>
      <c r="G38" s="357"/>
    </row>
    <row r="39" spans="1:10" ht="17" customHeight="1" x14ac:dyDescent="0.3">
      <c r="A39" s="352"/>
      <c r="B39" s="379" t="s">
        <v>17</v>
      </c>
      <c r="C39" s="398" t="s">
        <v>16</v>
      </c>
      <c r="D39" s="396"/>
      <c r="E39" s="399" t="s">
        <v>16</v>
      </c>
      <c r="F39" s="373"/>
      <c r="G39" s="355"/>
    </row>
    <row r="40" spans="1:10" ht="75" customHeight="1" x14ac:dyDescent="0.3">
      <c r="A40" s="352"/>
      <c r="B40" s="378" t="s">
        <v>22</v>
      </c>
      <c r="C40" s="400" t="s">
        <v>16</v>
      </c>
      <c r="D40" s="396"/>
      <c r="E40" s="401" t="s">
        <v>16</v>
      </c>
      <c r="F40" s="373"/>
      <c r="G40" s="355"/>
    </row>
    <row r="41" spans="1:10" ht="17" customHeight="1" thickBot="1" x14ac:dyDescent="0.35">
      <c r="A41" s="352"/>
      <c r="B41" s="380" t="s">
        <v>17</v>
      </c>
      <c r="C41" s="425"/>
      <c r="D41" s="402"/>
      <c r="E41" s="403" t="s">
        <v>16</v>
      </c>
      <c r="F41" s="373"/>
      <c r="G41" s="355"/>
    </row>
    <row r="42" spans="1:10" ht="20" customHeight="1" thickBot="1" x14ac:dyDescent="0.35">
      <c r="A42" s="352"/>
      <c r="C42" s="409"/>
      <c r="D42" s="410"/>
      <c r="E42" s="409"/>
      <c r="F42" s="355" t="str">
        <f>IF(OR(C38="BP5_01.3 Berufspraxis III &amp; Portfolio",C40="BP5_01.3 Berufspraxis III &amp; Portfolio",C39="BP5_01.3 Berufspraxis III &amp; Portfolio",C41="BP5_01.3 Berufspraxis III &amp; Portfolio",D38="BP5_01.3 Berufspraxis III &amp; Portfolio",D40="BP5_01.3 Berufspraxis III &amp; Portfolio",D39="BP5_01.3 Berufspraxis III &amp; Portfolio",D41="BP5_01.3 Berufspraxis III &amp; Portfolio",E38="BP5_01.3 Berufspraxis III &amp; Portfolio",E40="BP5_01.3 Berufspraxis III &amp; Portfolio",E39="BP5_01.3 Berufspraxis III &amp; Portfolio",E41="BP5_01.3 Berufspraxis III &amp; Portfolio",F38="BP5_01.3 Berufspraxis III &amp; Portfolio",F40="BP5_01.3 Berufspraxis III &amp; Portfolio",F39="BP5_01.3 Berufspraxis III &amp; Portfolio",F41="BP5_01.3 Berufspraxis III &amp; Portfolio"),5,"")</f>
        <v/>
      </c>
      <c r="G42" s="355"/>
    </row>
    <row r="43" spans="1:10" x14ac:dyDescent="0.3">
      <c r="A43" s="352" t="s">
        <v>27</v>
      </c>
      <c r="B43" s="374" t="str">
        <f>CONCATENATE("HS ",$B$1+3)</f>
        <v>HS 2026</v>
      </c>
      <c r="C43" s="406" t="s">
        <v>13</v>
      </c>
      <c r="D43" s="407"/>
      <c r="E43" s="408" t="s">
        <v>14</v>
      </c>
      <c r="F43" s="353">
        <f>IF(OR(C44="M5_03 Masterarbeit",C46="M5_03 Masterarbeit",C45="M5_03 Masterarbeit",C47="M5_03 Masterarbeit",D44="M5_03 Masterarbeit",D46="M5_03 Masterarbeit",D45="M5_03 Masterarbeit",D47="M5_03 Masterarbeit",E44="M5_03 Masterarbeit",E46="M5_03 Masterarbeit",E45="M5_03 Masterarbeit",E47="M5_03 Masterarbeit",F44="M5_03 Masterarbeit",F46="M5_03 Masterarbeit",F45="M5_03 Masterarbeit",F47="M5_03 Masterarbeit"),((6-(COUNTIF(C44:F47,"Bitte wählen…")))*5)+15,((6-(COUNTIF(C44:F47,"Bitte wählen…")))*5))</f>
        <v>0</v>
      </c>
    </row>
    <row r="44" spans="1:10" ht="75" customHeight="1" x14ac:dyDescent="0.55000000000000004">
      <c r="A44" s="352"/>
      <c r="B44" s="378" t="s">
        <v>21</v>
      </c>
      <c r="C44" s="395" t="s">
        <v>16</v>
      </c>
      <c r="D44" s="396"/>
      <c r="E44" s="397" t="s">
        <v>16</v>
      </c>
      <c r="F44" s="373"/>
      <c r="G44" s="357"/>
    </row>
    <row r="45" spans="1:10" ht="17" customHeight="1" x14ac:dyDescent="0.3">
      <c r="A45" s="352"/>
      <c r="B45" s="379" t="s">
        <v>17</v>
      </c>
      <c r="C45" s="398" t="s">
        <v>16</v>
      </c>
      <c r="D45" s="396"/>
      <c r="E45" s="399" t="s">
        <v>16</v>
      </c>
      <c r="F45" s="373"/>
      <c r="G45" s="355"/>
    </row>
    <row r="46" spans="1:10" ht="75" customHeight="1" x14ac:dyDescent="0.3">
      <c r="A46" s="352"/>
      <c r="B46" s="378" t="s">
        <v>22</v>
      </c>
      <c r="C46" s="400" t="s">
        <v>16</v>
      </c>
      <c r="D46" s="396"/>
      <c r="E46" s="401" t="s">
        <v>16</v>
      </c>
      <c r="F46" s="373"/>
      <c r="G46" s="355"/>
    </row>
    <row r="47" spans="1:10" ht="17" customHeight="1" thickBot="1" x14ac:dyDescent="0.35">
      <c r="A47" s="352"/>
      <c r="B47" s="380" t="s">
        <v>17</v>
      </c>
      <c r="C47" s="425"/>
      <c r="D47" s="402"/>
      <c r="E47" s="424"/>
      <c r="F47" s="373"/>
      <c r="G47" s="355"/>
    </row>
    <row r="48" spans="1:10" ht="20" customHeight="1" thickBot="1" x14ac:dyDescent="0.35">
      <c r="A48" s="352"/>
      <c r="C48" s="404"/>
      <c r="D48" s="405"/>
      <c r="E48" s="404"/>
      <c r="F48" s="355" t="str">
        <f>IF(OR(C44="BP5_01.3 Berufspraxis III &amp; Portfolio",C46="BP5_01.3 Berufspraxis III &amp; Portfolio",C45="BP5_01.3 Berufspraxis III &amp; Portfolio",C47="BP5_01.3 Berufspraxis III &amp; Portfolio",D44="BP5_01.3 Berufspraxis III &amp; Portfolio",D46="BP5_01.3 Berufspraxis III &amp; Portfolio",D45="BP5_01.3 Berufspraxis III &amp; Portfolio",D47="BP5_01.3 Berufspraxis III &amp; Portfolio",E44="BP5_01.3 Berufspraxis III &amp; Portfolio",E46="BP5_01.3 Berufspraxis III &amp; Portfolio",E45="BP5_01.3 Berufspraxis III &amp; Portfolio",E47="BP5_01.3 Berufspraxis III &amp; Portfolio",F44="BP5_01.3 Berufspraxis III &amp; Portfolio",F46="BP5_01.3 Berufspraxis III &amp; Portfolio",F45="BP5_01.3 Berufspraxis III &amp; Portfolio",F47="BP5_01.3 Berufspraxis III &amp; Portfolio"),5,"")</f>
        <v/>
      </c>
      <c r="G48" s="355"/>
    </row>
    <row r="49" spans="1:7" x14ac:dyDescent="0.3">
      <c r="A49" s="352" t="s">
        <v>28</v>
      </c>
      <c r="B49" s="381" t="str">
        <f>CONCATENATE("FS ",$B$1+4)</f>
        <v>FS 2027</v>
      </c>
      <c r="C49" s="406" t="s">
        <v>13</v>
      </c>
      <c r="D49" s="407"/>
      <c r="E49" s="408" t="s">
        <v>14</v>
      </c>
      <c r="F49" s="353">
        <f>IF(OR(C50="M5_03 Masterarbeit",C52="M5_03 Masterarbeit",C51="M5_03 Masterarbeit",C53="M5_03 Masterarbeit",D50="M5_03 Masterarbeit",D52="M5_03 Masterarbeit",D51="M5_03 Masterarbeit",D53="M5_03 Masterarbeit",E50="M5_03 Masterarbeit",E52="M5_03 Masterarbeit",E51="M5_03 Masterarbeit",E53="M5_03 Masterarbeit",F50="M5_03 Masterarbeit",F52="M5_03 Masterarbeit",F51="M5_03 Masterarbeit",F53="M5_03 Masterarbeit"),((7-(COUNTIF(C50:F53,"Bitte wählen…")))*5)+15,((7-(COUNTIF(C50:F53,"Bitte wählen…")))*5))</f>
        <v>0</v>
      </c>
    </row>
    <row r="50" spans="1:7" ht="75" customHeight="1" x14ac:dyDescent="0.55000000000000004">
      <c r="A50" s="352"/>
      <c r="B50" s="378" t="s">
        <v>21</v>
      </c>
      <c r="C50" s="395" t="s">
        <v>16</v>
      </c>
      <c r="D50" s="396"/>
      <c r="E50" s="397" t="s">
        <v>16</v>
      </c>
      <c r="F50" s="373"/>
      <c r="G50" s="357"/>
    </row>
    <row r="51" spans="1:7" x14ac:dyDescent="0.3">
      <c r="A51" s="352"/>
      <c r="B51" s="379" t="s">
        <v>17</v>
      </c>
      <c r="C51" s="398" t="s">
        <v>16</v>
      </c>
      <c r="D51" s="396"/>
      <c r="E51" s="399" t="s">
        <v>16</v>
      </c>
      <c r="F51" s="373"/>
      <c r="G51" s="355"/>
    </row>
    <row r="52" spans="1:7" ht="75" customHeight="1" x14ac:dyDescent="0.3">
      <c r="A52" s="352"/>
      <c r="B52" s="378" t="s">
        <v>22</v>
      </c>
      <c r="C52" s="400" t="s">
        <v>16</v>
      </c>
      <c r="D52" s="396"/>
      <c r="E52" s="401" t="s">
        <v>16</v>
      </c>
      <c r="F52" s="373"/>
      <c r="G52" s="355"/>
    </row>
    <row r="53" spans="1:7" ht="14.5" thickBot="1" x14ac:dyDescent="0.35">
      <c r="A53" s="352"/>
      <c r="B53" s="380" t="s">
        <v>17</v>
      </c>
      <c r="C53" s="425"/>
      <c r="D53" s="402"/>
      <c r="E53" s="403" t="s">
        <v>16</v>
      </c>
      <c r="F53" s="373"/>
      <c r="G53" s="355"/>
    </row>
    <row r="54" spans="1:7" x14ac:dyDescent="0.3">
      <c r="F54" s="355" t="str">
        <f>IF(OR(C50="BP5_01.3 Berufspraxis III &amp; Portfolio",C52="BP5_01.3 Berufspraxis III &amp; Portfolio",C51="BP5_01.3 Berufspraxis III &amp; Portfolio",C53="BP5_01.3 Berufspraxis III &amp; Portfolio",D50="BP5_01.3 Berufspraxis III &amp; Portfolio",D52="BP5_01.3 Berufspraxis III &amp; Portfolio",D51="BP5_01.3 Berufspraxis III &amp; Portfolio",D53="BP5_01.3 Berufspraxis III &amp; Portfolio",E50="BP5_01.3 Berufspraxis III &amp; Portfolio",E52="BP5_01.3 Berufspraxis III &amp; Portfolio",E51="BP5_01.3 Berufspraxis III &amp; Portfolio",E53="BP5_01.3 Berufspraxis III &amp; Portfolio",F50="BP5_01.3 Berufspraxis III &amp; Portfolio",F52="BP5_01.3 Berufspraxis III &amp; Portfolio",F51="BP5_01.3 Berufspraxis III &amp; Portfolio",F53="BP5_01.3 Berufspraxis III &amp; Portfolio"),5,"")</f>
        <v/>
      </c>
    </row>
    <row r="56" spans="1:7" ht="29.5" x14ac:dyDescent="0.55000000000000004">
      <c r="G56" s="357"/>
    </row>
  </sheetData>
  <sheetProtection sheet="1" selectLockedCells="1"/>
  <mergeCells count="12">
    <mergeCell ref="G32:J32"/>
    <mergeCell ref="G33:J33"/>
    <mergeCell ref="G8:J8"/>
    <mergeCell ref="G14:J14"/>
    <mergeCell ref="G16:J16"/>
    <mergeCell ref="G22:J28"/>
    <mergeCell ref="G20:J20"/>
    <mergeCell ref="H10:K10"/>
    <mergeCell ref="H11:K11"/>
    <mergeCell ref="H12:K12"/>
    <mergeCell ref="G9:K9"/>
    <mergeCell ref="G18:J19"/>
  </mergeCells>
  <conditionalFormatting sqref="C18:F18 C30:F30 C8:F10">
    <cfRule type="beginsWith" dxfId="77" priority="106" operator="beginsWith" text="Bitte">
      <formula>LEFT(C8,LEN("Bitte"))="Bitte"</formula>
    </cfRule>
  </conditionalFormatting>
  <conditionalFormatting sqref="C11:F11">
    <cfRule type="beginsWith" dxfId="76" priority="82" operator="beginsWith" text="Bitte">
      <formula>LEFT(C11,LEN("Bitte"))="Bitte"</formula>
    </cfRule>
  </conditionalFormatting>
  <conditionalFormatting sqref="C14:C16 E14:E16">
    <cfRule type="beginsWith" dxfId="75" priority="81" operator="beginsWith" text="Bitte">
      <formula>LEFT(C14,LEN("Bitte"))="Bitte"</formula>
    </cfRule>
  </conditionalFormatting>
  <conditionalFormatting sqref="E17">
    <cfRule type="beginsWith" dxfId="74" priority="80" operator="beginsWith" text="Bitte">
      <formula>LEFT(E17,LEN("Bitte"))="Bitte"</formula>
    </cfRule>
  </conditionalFormatting>
  <conditionalFormatting sqref="F23">
    <cfRule type="beginsWith" dxfId="73" priority="60" operator="beginsWith" text="Bitte">
      <formula>LEFT(F23,LEN("Bitte"))="Bitte"</formula>
    </cfRule>
  </conditionalFormatting>
  <conditionalFormatting sqref="C20:E22">
    <cfRule type="beginsWith" dxfId="72" priority="37" operator="beginsWith" text="Bitte">
      <formula>LEFT(C20,LEN("Bitte"))="Bitte"</formula>
    </cfRule>
  </conditionalFormatting>
  <conditionalFormatting sqref="C23:D23">
    <cfRule type="beginsWith" dxfId="71" priority="36" operator="beginsWith" text="Bitte">
      <formula>LEFT(C23,LEN("Bitte"))="Bitte"</formula>
    </cfRule>
  </conditionalFormatting>
  <conditionalFormatting sqref="F32:F34">
    <cfRule type="beginsWith" dxfId="70" priority="53" operator="beginsWith" text="Bitte">
      <formula>LEFT(F32,LEN("Bitte"))="Bitte"</formula>
    </cfRule>
  </conditionalFormatting>
  <conditionalFormatting sqref="F35">
    <cfRule type="beginsWith" dxfId="69" priority="52" operator="beginsWith" text="Bitte">
      <formula>LEFT(F35,LEN("Bitte"))="Bitte"</formula>
    </cfRule>
  </conditionalFormatting>
  <conditionalFormatting sqref="F50:F52">
    <cfRule type="beginsWith" dxfId="68" priority="41" operator="beginsWith" text="Bitte">
      <formula>LEFT(F50,LEN("Bitte"))="Bitte"</formula>
    </cfRule>
  </conditionalFormatting>
  <conditionalFormatting sqref="F53">
    <cfRule type="beginsWith" dxfId="67" priority="40" operator="beginsWith" text="Bitte">
      <formula>LEFT(F53,LEN("Bitte"))="Bitte"</formula>
    </cfRule>
  </conditionalFormatting>
  <conditionalFormatting sqref="F26:F28">
    <cfRule type="beginsWith" dxfId="66" priority="57" operator="beginsWith" text="Bitte">
      <formula>LEFT(F26,LEN("Bitte"))="Bitte"</formula>
    </cfRule>
  </conditionalFormatting>
  <conditionalFormatting sqref="F29">
    <cfRule type="beginsWith" dxfId="65" priority="56" operator="beginsWith" text="Bitte">
      <formula>LEFT(F29,LEN("Bitte"))="Bitte"</formula>
    </cfRule>
  </conditionalFormatting>
  <conditionalFormatting sqref="F20:F22">
    <cfRule type="beginsWith" dxfId="64" priority="61" operator="beginsWith" text="Bitte">
      <formula>LEFT(F20,LEN("Bitte"))="Bitte"</formula>
    </cfRule>
  </conditionalFormatting>
  <conditionalFormatting sqref="D17">
    <cfRule type="beginsWith" dxfId="63" priority="64" operator="beginsWith" text="Bitte">
      <formula>LEFT(D17,LEN("Bitte"))="Bitte"</formula>
    </cfRule>
  </conditionalFormatting>
  <conditionalFormatting sqref="F14:F16">
    <cfRule type="beginsWith" dxfId="62" priority="67" operator="beginsWith" text="Bitte">
      <formula>LEFT(F14,LEN("Bitte"))="Bitte"</formula>
    </cfRule>
  </conditionalFormatting>
  <conditionalFormatting sqref="F17">
    <cfRule type="beginsWith" dxfId="61" priority="66" operator="beginsWith" text="Bitte">
      <formula>LEFT(F17,LEN("Bitte"))="Bitte"</formula>
    </cfRule>
  </conditionalFormatting>
  <conditionalFormatting sqref="D14:D16">
    <cfRule type="beginsWith" dxfId="60" priority="65" operator="beginsWith" text="Bitte">
      <formula>LEFT(D14,LEN("Bitte"))="Bitte"</formula>
    </cfRule>
  </conditionalFormatting>
  <conditionalFormatting sqref="E29">
    <cfRule type="beginsWith" dxfId="59" priority="34" operator="beginsWith" text="Bitte">
      <formula>LEFT(E29,LEN("Bitte"))="Bitte"</formula>
    </cfRule>
  </conditionalFormatting>
  <conditionalFormatting sqref="F38:F40">
    <cfRule type="beginsWith" dxfId="58" priority="49" operator="beginsWith" text="Bitte">
      <formula>LEFT(F38,LEN("Bitte"))="Bitte"</formula>
    </cfRule>
  </conditionalFormatting>
  <conditionalFormatting sqref="F41">
    <cfRule type="beginsWith" dxfId="57" priority="48" operator="beginsWith" text="Bitte">
      <formula>LEFT(F41,LEN("Bitte"))="Bitte"</formula>
    </cfRule>
  </conditionalFormatting>
  <conditionalFormatting sqref="C26:C28 E26:E28">
    <cfRule type="beginsWith" dxfId="56" priority="35" operator="beginsWith" text="Bitte">
      <formula>LEFT(C26,LEN("Bitte"))="Bitte"</formula>
    </cfRule>
  </conditionalFormatting>
  <conditionalFormatting sqref="F44:F46">
    <cfRule type="beginsWith" dxfId="55" priority="45" operator="beginsWith" text="Bitte">
      <formula>LEFT(F44,LEN("Bitte"))="Bitte"</formula>
    </cfRule>
  </conditionalFormatting>
  <conditionalFormatting sqref="F47">
    <cfRule type="beginsWith" dxfId="54" priority="44" operator="beginsWith" text="Bitte">
      <formula>LEFT(F47,LEN("Bitte"))="Bitte"</formula>
    </cfRule>
  </conditionalFormatting>
  <conditionalFormatting sqref="D29">
    <cfRule type="beginsWith" dxfId="53" priority="32" operator="beginsWith" text="Bitte">
      <formula>LEFT(D29,LEN("Bitte"))="Bitte"</formula>
    </cfRule>
  </conditionalFormatting>
  <conditionalFormatting sqref="D26:D28">
    <cfRule type="beginsWith" dxfId="52" priority="33" operator="beginsWith" text="Bitte">
      <formula>LEFT(D26,LEN("Bitte"))="Bitte"</formula>
    </cfRule>
  </conditionalFormatting>
  <conditionalFormatting sqref="C32:E34">
    <cfRule type="beginsWith" dxfId="51" priority="31" operator="beginsWith" text="Bitte">
      <formula>LEFT(C32,LEN("Bitte"))="Bitte"</formula>
    </cfRule>
  </conditionalFormatting>
  <conditionalFormatting sqref="C35:D35">
    <cfRule type="beginsWith" dxfId="50" priority="30" operator="beginsWith" text="Bitte">
      <formula>LEFT(C35,LEN("Bitte"))="Bitte"</formula>
    </cfRule>
  </conditionalFormatting>
  <conditionalFormatting sqref="C38:C40 E38:E40">
    <cfRule type="beginsWith" dxfId="49" priority="29" operator="beginsWith" text="Bitte">
      <formula>LEFT(C38,LEN("Bitte"))="Bitte"</formula>
    </cfRule>
  </conditionalFormatting>
  <conditionalFormatting sqref="E41">
    <cfRule type="beginsWith" dxfId="48" priority="28" operator="beginsWith" text="Bitte">
      <formula>LEFT(E41,LEN("Bitte"))="Bitte"</formula>
    </cfRule>
  </conditionalFormatting>
  <conditionalFormatting sqref="D41">
    <cfRule type="beginsWith" dxfId="47" priority="26" operator="beginsWith" text="Bitte">
      <formula>LEFT(D41,LEN("Bitte"))="Bitte"</formula>
    </cfRule>
  </conditionalFormatting>
  <conditionalFormatting sqref="D38:D40">
    <cfRule type="beginsWith" dxfId="46" priority="27" operator="beginsWith" text="Bitte">
      <formula>LEFT(D38,LEN("Bitte"))="Bitte"</formula>
    </cfRule>
  </conditionalFormatting>
  <conditionalFormatting sqref="C44:E46">
    <cfRule type="beginsWith" dxfId="45" priority="25" operator="beginsWith" text="Bitte">
      <formula>LEFT(C44,LEN("Bitte"))="Bitte"</formula>
    </cfRule>
  </conditionalFormatting>
  <conditionalFormatting sqref="C47:D47">
    <cfRule type="beginsWith" dxfId="44" priority="24" operator="beginsWith" text="Bitte">
      <formula>LEFT(C47,LEN("Bitte"))="Bitte"</formula>
    </cfRule>
  </conditionalFormatting>
  <conditionalFormatting sqref="C50:C52 E50:E52">
    <cfRule type="beginsWith" dxfId="43" priority="23" operator="beginsWith" text="Bitte">
      <formula>LEFT(C50,LEN("Bitte"))="Bitte"</formula>
    </cfRule>
  </conditionalFormatting>
  <conditionalFormatting sqref="E53">
    <cfRule type="beginsWith" dxfId="42" priority="22" operator="beginsWith" text="Bitte">
      <formula>LEFT(E53,LEN("Bitte"))="Bitte"</formula>
    </cfRule>
  </conditionalFormatting>
  <conditionalFormatting sqref="D53">
    <cfRule type="beginsWith" dxfId="41" priority="20" operator="beginsWith" text="Bitte">
      <formula>LEFT(D53,LEN("Bitte"))="Bitte"</formula>
    </cfRule>
  </conditionalFormatting>
  <conditionalFormatting sqref="D50:D52">
    <cfRule type="beginsWith" dxfId="40" priority="21" operator="beginsWith" text="Bitte">
      <formula>LEFT(D50,LEN("Bitte"))="Bitte"</formula>
    </cfRule>
  </conditionalFormatting>
  <conditionalFormatting sqref="E7:E17">
    <cfRule type="expression" dxfId="39" priority="19" stopIfTrue="1">
      <formula>$B$1=2020</formula>
    </cfRule>
  </conditionalFormatting>
  <conditionalFormatting sqref="G1">
    <cfRule type="expression" dxfId="38" priority="12">
      <formula>$G$1&gt;90</formula>
    </cfRule>
    <cfRule type="expression" dxfId="37" priority="104">
      <formula>$G$1&lt;90</formula>
    </cfRule>
    <cfRule type="expression" dxfId="36" priority="105">
      <formula>$G$1=90</formula>
    </cfRule>
  </conditionalFormatting>
  <conditionalFormatting sqref="C5">
    <cfRule type="expression" dxfId="35" priority="121">
      <formula>$C5&lt;$C4</formula>
    </cfRule>
    <cfRule type="expression" dxfId="34" priority="122">
      <formula>$C5=$C4</formula>
    </cfRule>
  </conditionalFormatting>
  <conditionalFormatting sqref="E5">
    <cfRule type="expression" dxfId="33" priority="16">
      <formula>$E$5&gt;$E$4</formula>
    </cfRule>
    <cfRule type="expression" dxfId="32" priority="123">
      <formula>$E5&lt;$E4</formula>
    </cfRule>
    <cfRule type="expression" dxfId="31" priority="124">
      <formula>$E5=$E4</formula>
    </cfRule>
  </conditionalFormatting>
  <conditionalFormatting sqref="G5">
    <cfRule type="expression" dxfId="30" priority="129">
      <formula>$G5&lt;$G4</formula>
    </cfRule>
    <cfRule type="expression" dxfId="29" priority="130">
      <formula>$G5=$G4</formula>
    </cfRule>
  </conditionalFormatting>
  <conditionalFormatting sqref="I5">
    <cfRule type="expression" dxfId="28" priority="131">
      <formula>$I5&lt;$I4</formula>
    </cfRule>
    <cfRule type="expression" dxfId="27" priority="132">
      <formula>$I5=$I4</formula>
    </cfRule>
  </conditionalFormatting>
  <conditionalFormatting sqref="G14">
    <cfRule type="expression" dxfId="26" priority="18">
      <formula>$G$14="Fehler: Nicht mehr als ein BP-Modul pro Semester!"</formula>
    </cfRule>
  </conditionalFormatting>
  <conditionalFormatting sqref="G16">
    <cfRule type="expression" dxfId="25" priority="17">
      <formula>$G$16="Fehler: Ein Feld ist noch INKORREKT ausgefüllt!"</formula>
    </cfRule>
  </conditionalFormatting>
  <conditionalFormatting sqref="G22:J28">
    <cfRule type="containsText" dxfId="24" priority="13" operator="containsText" text="ACH">
      <formula>NOT(ISERROR(SEARCH("ACH",G22)))</formula>
    </cfRule>
  </conditionalFormatting>
  <conditionalFormatting sqref="H11:K12">
    <cfRule type="containsText" dxfId="23" priority="11" operator="containsText" text="Haben Sie">
      <formula>NOT(ISERROR(SEARCH("Haben Sie",H11)))</formula>
    </cfRule>
  </conditionalFormatting>
  <conditionalFormatting sqref="E23">
    <cfRule type="beginsWith" dxfId="22" priority="10" operator="beginsWith" text="Bitte">
      <formula>LEFT(E23,LEN("Bitte"))="Bitte"</formula>
    </cfRule>
  </conditionalFormatting>
  <conditionalFormatting sqref="E23">
    <cfRule type="expression" dxfId="21" priority="9" stopIfTrue="1">
      <formula>$B$1=2020</formula>
    </cfRule>
  </conditionalFormatting>
  <conditionalFormatting sqref="E35">
    <cfRule type="beginsWith" dxfId="20" priority="8" operator="beginsWith" text="Bitte">
      <formula>LEFT(E35,LEN("Bitte"))="Bitte"</formula>
    </cfRule>
  </conditionalFormatting>
  <conditionalFormatting sqref="E35">
    <cfRule type="expression" dxfId="19" priority="7" stopIfTrue="1">
      <formula>$B$1=2020</formula>
    </cfRule>
  </conditionalFormatting>
  <conditionalFormatting sqref="E47">
    <cfRule type="beginsWith" dxfId="18" priority="6" operator="beginsWith" text="Bitte">
      <formula>LEFT(E47,LEN("Bitte"))="Bitte"</formula>
    </cfRule>
  </conditionalFormatting>
  <conditionalFormatting sqref="E47">
    <cfRule type="expression" dxfId="17" priority="5" stopIfTrue="1">
      <formula>$B$1=2020</formula>
    </cfRule>
  </conditionalFormatting>
  <conditionalFormatting sqref="C17">
    <cfRule type="beginsWith" dxfId="16" priority="4" operator="beginsWith" text="Bitte">
      <formula>LEFT(C17,LEN("Bitte"))="Bitte"</formula>
    </cfRule>
  </conditionalFormatting>
  <conditionalFormatting sqref="C29">
    <cfRule type="beginsWith" dxfId="15" priority="3" operator="beginsWith" text="Bitte">
      <formula>LEFT(C29,LEN("Bitte"))="Bitte"</formula>
    </cfRule>
  </conditionalFormatting>
  <conditionalFormatting sqref="C41">
    <cfRule type="beginsWith" dxfId="14" priority="2" operator="beginsWith" text="Bitte">
      <formula>LEFT(C41,LEN("Bitte"))="Bitte"</formula>
    </cfRule>
  </conditionalFormatting>
  <conditionalFormatting sqref="C53">
    <cfRule type="beginsWith" dxfId="13" priority="1" operator="beginsWith" text="Bitte">
      <formula>LEFT(C53,LEN("Bitte"))="Bitte"</formula>
    </cfRule>
  </conditionalFormatting>
  <hyperlinks>
    <hyperlink ref="G33" r:id="rId1" xr:uid="{7AC2C85A-40FD-5D44-9B59-DEBC048C16C3}"/>
  </hyperlinks>
  <pageMargins left="0.70866141732283472" right="0.70866141732283472" top="0.74803149606299213" bottom="0.74803149606299213" header="0.31496062992125984" footer="0.31496062992125984"/>
  <pageSetup paperSize="9" scale="85" fitToHeight="3" orientation="portrait"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 xr:uid="{0AB58165-08F7-B44B-AFCA-5D4F2BF20AD7}">
          <x14:formula1>
            <xm:f>AngebotHFE!$Q$14:$Q$18</xm:f>
          </x14:formula1>
          <xm:sqref>E10 E34 E22 E46</xm:sqref>
        </x14:dataValidation>
        <x14:dataValidation type="list" allowBlank="1" showInputMessage="1" showErrorMessage="1" xr:uid="{8C91ECD5-12BF-1446-9A4E-93C4C74A382D}">
          <x14:formula1>
            <xm:f>AngebotHFE!$Q$39:$Q$42</xm:f>
          </x14:formula1>
          <xm:sqref>E16 E40 E28 E52</xm:sqref>
        </x14:dataValidation>
        <x14:dataValidation type="list" allowBlank="1" showInputMessage="1" showErrorMessage="1" xr:uid="{B6EBC9FF-E4B1-9E44-948A-688728B36749}">
          <x14:formula1>
            <xm:f>AngebotHFE!$E$14:$E$16</xm:f>
          </x14:formula1>
          <xm:sqref>C10 C34 C22 C46</xm:sqref>
        </x14:dataValidation>
        <x14:dataValidation type="list" allowBlank="1" showInputMessage="1" showErrorMessage="1" xr:uid="{775ECE2E-81EF-1148-BCCC-BCD66457E4A4}">
          <x14:formula1>
            <xm:f>AngebotHFE!$E$39:$E$42</xm:f>
          </x14:formula1>
          <xm:sqref>C16 C40 C28 C52</xm:sqref>
        </x14:dataValidation>
        <x14:dataValidation type="list" showInputMessage="1" showErrorMessage="1" xr:uid="{9A58DE96-2FF8-EA46-A879-C63FF9DEA9C2}">
          <x14:formula1>
            <xm:f>AngebotHFE!$E$14:$E$16</xm:f>
          </x14:formula1>
          <xm:sqref>C10 C22 C34 C46</xm:sqref>
        </x14:dataValidation>
        <x14:dataValidation type="list" showInputMessage="1" showErrorMessage="1" xr:uid="{A6A6FB7D-D2C6-9F42-B338-97956004D283}">
          <x14:formula1>
            <xm:f>AngebotHFE!$E$39:$E$42</xm:f>
          </x14:formula1>
          <xm:sqref>C16 C28 C40 C52</xm:sqref>
        </x14:dataValidation>
        <x14:dataValidation type="list" showInputMessage="1" showErrorMessage="1" xr:uid="{20BF531F-B3E5-A240-A758-C0FA2C9068EA}">
          <x14:formula1>
            <xm:f>AngebotHFE!$F$55:$F$57</xm:f>
          </x14:formula1>
          <xm:sqref>C45 C21 C33</xm:sqref>
        </x14:dataValidation>
        <x14:dataValidation type="list" showInputMessage="1" showErrorMessage="1" xr:uid="{B476E295-6C79-7A4A-9DDD-2886CE6F53EC}">
          <x14:formula1>
            <xm:f>AngebotHFE!$F$68:$F$70</xm:f>
          </x14:formula1>
          <xm:sqref>C15 C27 C39 C51</xm:sqref>
        </x14:dataValidation>
        <x14:dataValidation type="list" showInputMessage="1" showErrorMessage="1" xr:uid="{85C3CD47-073B-3249-B7FA-23503E8F1116}">
          <x14:formula1>
            <xm:f>AngebotHFE!$Q$75:$Q$76</xm:f>
          </x14:formula1>
          <xm:sqref>E17 E29 E41 E53</xm:sqref>
        </x14:dataValidation>
        <x14:dataValidation type="list" showInputMessage="1" showErrorMessage="1" xr:uid="{3D2ABB76-6EA2-B649-9E22-00CDCF33D050}">
          <x14:formula1>
            <xm:f>AngebotHFE!$E$3:$E$5</xm:f>
          </x14:formula1>
          <xm:sqref>C8 C20 C32 C44</xm:sqref>
        </x14:dataValidation>
        <x14:dataValidation type="list" allowBlank="1" showInputMessage="1" showErrorMessage="1" xr:uid="{F994041A-541C-D948-AB47-E29F8BB8E5B5}">
          <x14:formula1>
            <xm:f>AngebotHFE!$Q$3:$Q$4</xm:f>
          </x14:formula1>
          <xm:sqref>E8 E20 E32 E44</xm:sqref>
        </x14:dataValidation>
        <x14:dataValidation type="list" showInputMessage="1" showErrorMessage="1" xr:uid="{0B1E0220-39CF-4844-953E-A17FF0CBA196}">
          <x14:formula1>
            <xm:f>AngebotHFE!$E$27:$E$28</xm:f>
          </x14:formula1>
          <xm:sqref>C14 C26 C38 C50</xm:sqref>
        </x14:dataValidation>
        <x14:dataValidation type="list" allowBlank="1" showInputMessage="1" showErrorMessage="1" xr:uid="{CBB7B05C-83F8-8347-A7B4-44A4C25653B2}">
          <x14:formula1>
            <xm:f>AngebotHFE!$Q$27:$Q$28</xm:f>
          </x14:formula1>
          <xm:sqref>E14 E26 E38 E50</xm:sqref>
        </x14:dataValidation>
        <x14:dataValidation type="list" showInputMessage="1" showErrorMessage="1" xr:uid="{D88D244A-B1E7-5247-ACC2-6DC3DEB7D7F5}">
          <x14:formula1>
            <xm:f>AngebotHFE!$F$55:$F$56</xm:f>
          </x14:formula1>
          <xm:sqref>C9</xm:sqref>
        </x14:dataValidation>
        <x14:dataValidation type="list" allowBlank="1" showInputMessage="1" showErrorMessage="1" xr:uid="{65C33042-177F-DF46-88A3-50A634705EEE}">
          <x14:formula1>
            <xm:f>AngebotHFE!$Q$68:$Q$69</xm:f>
          </x14:formula1>
          <xm:sqref>E51 E39 E27</xm:sqref>
        </x14:dataValidation>
        <x14:dataValidation type="list" showInputMessage="1" showErrorMessage="1" xr:uid="{A347C6D2-3054-7041-93F8-DD43FEF5F89F}">
          <x14:formula1>
            <xm:f>AngebotHFE!$Q$68:$Q$69</xm:f>
          </x14:formula1>
          <xm:sqref>E15</xm:sqref>
        </x14:dataValidation>
        <x14:dataValidation type="list" showInputMessage="1" showErrorMessage="1" xr:uid="{C4ADCE8F-0B50-CC45-8624-047056ACC59C}">
          <x14:formula1>
            <xm:f>AngebotHFE!$Q$55:$Q$56</xm:f>
          </x14:formula1>
          <xm:sqref>E45 E33 E21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65125-8A9C-1D4A-9AF7-C2A0BA2D2606}">
  <dimension ref="A4:AB79"/>
  <sheetViews>
    <sheetView topLeftCell="E1" workbookViewId="0">
      <selection activeCell="G13" sqref="G13"/>
    </sheetView>
  </sheetViews>
  <sheetFormatPr baseColWidth="10" defaultColWidth="10.6328125" defaultRowHeight="14.5" x14ac:dyDescent="0.35"/>
  <cols>
    <col min="3" max="3" width="94.453125" customWidth="1"/>
    <col min="7" max="7" width="43" customWidth="1"/>
    <col min="8" max="8" width="47.1796875" customWidth="1"/>
  </cols>
  <sheetData>
    <row r="4" spans="1:28" x14ac:dyDescent="0.35">
      <c r="A4" t="str">
        <f>PlanerHFE!B7</f>
        <v>HS 2023</v>
      </c>
      <c r="B4" t="str">
        <f>PlanerHFE!C7</f>
        <v>Montag</v>
      </c>
      <c r="C4" t="str">
        <f>PlanerHFE!C8</f>
        <v>Bitte wählen…</v>
      </c>
      <c r="D4">
        <v>2</v>
      </c>
    </row>
    <row r="5" spans="1:28" x14ac:dyDescent="0.35">
      <c r="C5" t="str">
        <f>PlanerHFE!C9</f>
        <v>Bitte wählen…</v>
      </c>
      <c r="D5">
        <v>3</v>
      </c>
    </row>
    <row r="6" spans="1:28" x14ac:dyDescent="0.35">
      <c r="C6" t="str">
        <f>PlanerHFE!C10</f>
        <v>Bitte wählen…</v>
      </c>
      <c r="D6">
        <v>4</v>
      </c>
      <c r="Z6">
        <f>PlanerHFE!D7</f>
        <v>0</v>
      </c>
      <c r="AB6">
        <f>PlanerHFE!F7</f>
        <v>0</v>
      </c>
    </row>
    <row r="7" spans="1:28" x14ac:dyDescent="0.35">
      <c r="D7">
        <v>5</v>
      </c>
      <c r="G7" t="s">
        <v>239</v>
      </c>
      <c r="H7" t="s">
        <v>237</v>
      </c>
      <c r="I7" t="e">
        <f>VLOOKUP(G7,$C$4:$D$79,2,FALSE)</f>
        <v>#N/A</v>
      </c>
      <c r="J7" t="e">
        <f>VLOOKUP(H7,$C$4:$D$180,2,FALSE)</f>
        <v>#N/A</v>
      </c>
      <c r="K7" t="e">
        <f>I7-J7</f>
        <v>#N/A</v>
      </c>
      <c r="M7" s="412" t="str">
        <f>IF(AND(ISERROR(I7),ISERROR(J7)),"",IF(ISERROR(J7),"ACHTUNG: "&amp;H7&amp;" vor "&amp;G7&amp;" belegen!",IF(ISERROR(K7),"",IF(K7&lt;0,"ACHTUNG: "&amp;H7&amp;" vor "&amp;G7&amp;" belegen!",""))))</f>
        <v/>
      </c>
      <c r="X7" t="str">
        <f>PlanerHFE!B8</f>
        <v>Vormittag
Wo 2, 3, 4, 5, 7,
8, 9, 11, 12, 13</v>
      </c>
      <c r="Z7">
        <f>PlanerHFE!D8</f>
        <v>0</v>
      </c>
      <c r="AB7">
        <f>PlanerHFE!F8</f>
        <v>0</v>
      </c>
    </row>
    <row r="8" spans="1:28" x14ac:dyDescent="0.35">
      <c r="B8" t="str">
        <f>PlanerHFE!E7</f>
        <v>Donnerstag</v>
      </c>
      <c r="C8" t="str">
        <f>PlanerHFE!E8</f>
        <v>Bitte wählen…</v>
      </c>
      <c r="D8">
        <v>6</v>
      </c>
      <c r="G8" t="s">
        <v>239</v>
      </c>
      <c r="H8" t="s">
        <v>238</v>
      </c>
      <c r="I8" t="e">
        <f t="shared" ref="I8:J12" si="0">VLOOKUP(G8,$C$4:$D$180,2,FALSE)</f>
        <v>#N/A</v>
      </c>
      <c r="J8" t="e">
        <f t="shared" si="0"/>
        <v>#N/A</v>
      </c>
      <c r="K8" t="e">
        <f t="shared" ref="K8:K12" si="1">I8-J8</f>
        <v>#N/A</v>
      </c>
      <c r="M8" s="412" t="str">
        <f t="shared" ref="M8:M12" si="2">IF(AND(ISERROR(I8),ISERROR(J8)),"",IF(ISERROR(J8),"ACHTUNG: "&amp;H8&amp;" vor "&amp;G8&amp;" belegen!",IF(ISERROR(K8),"",IF(K8&lt;0,"ACHTUNG: "&amp;H8&amp;" vor "&amp;G8&amp;" belegen!",""))))</f>
        <v/>
      </c>
      <c r="X8" t="str">
        <f>PlanerHFE!B9</f>
        <v>Wo 1, 6, 10, 14</v>
      </c>
      <c r="Z8">
        <f>PlanerHFE!D9</f>
        <v>0</v>
      </c>
      <c r="AB8">
        <f>PlanerHFE!F9</f>
        <v>0</v>
      </c>
    </row>
    <row r="9" spans="1:28" x14ac:dyDescent="0.35">
      <c r="C9">
        <f>PlanerHFE!E9</f>
        <v>0</v>
      </c>
      <c r="D9">
        <v>7</v>
      </c>
      <c r="G9" t="s">
        <v>238</v>
      </c>
      <c r="H9" t="s">
        <v>237</v>
      </c>
      <c r="I9" t="e">
        <f t="shared" si="0"/>
        <v>#N/A</v>
      </c>
      <c r="J9" t="e">
        <f t="shared" si="0"/>
        <v>#N/A</v>
      </c>
      <c r="K9" t="e">
        <f t="shared" si="1"/>
        <v>#N/A</v>
      </c>
      <c r="M9" s="412" t="str">
        <f t="shared" si="2"/>
        <v/>
      </c>
      <c r="X9" t="str">
        <f>PlanerHFE!B10</f>
        <v>Nachmittag
Wo 2, 3, 4, 5, 7,
8, 9, 11, 12, 13</v>
      </c>
      <c r="Z9">
        <f>PlanerHFE!D10</f>
        <v>0</v>
      </c>
      <c r="AB9">
        <f>PlanerHFE!F10</f>
        <v>0</v>
      </c>
    </row>
    <row r="10" spans="1:28" x14ac:dyDescent="0.35">
      <c r="C10" t="str">
        <f>PlanerHFE!E10</f>
        <v>Bitte wählen…</v>
      </c>
      <c r="D10">
        <v>8</v>
      </c>
      <c r="G10" s="413" t="s">
        <v>240</v>
      </c>
      <c r="H10" t="s">
        <v>242</v>
      </c>
      <c r="I10" t="e">
        <f t="shared" si="0"/>
        <v>#N/A</v>
      </c>
      <c r="J10" t="e">
        <f t="shared" si="0"/>
        <v>#N/A</v>
      </c>
      <c r="K10" t="e">
        <f t="shared" si="1"/>
        <v>#N/A</v>
      </c>
      <c r="M10" s="412" t="str">
        <f t="shared" si="2"/>
        <v/>
      </c>
      <c r="X10" t="str">
        <f>PlanerHFE!B11</f>
        <v>Wo 1, 6, 10, 14</v>
      </c>
      <c r="Y10">
        <f>PlanerHFE!C11</f>
        <v>0</v>
      </c>
      <c r="Z10">
        <f>PlanerHFE!D11</f>
        <v>0</v>
      </c>
      <c r="AB10">
        <f>PlanerHFE!F11</f>
        <v>0</v>
      </c>
    </row>
    <row r="11" spans="1:28" x14ac:dyDescent="0.35">
      <c r="C11">
        <f>PlanerHFE!E11</f>
        <v>0</v>
      </c>
      <c r="D11">
        <v>9</v>
      </c>
      <c r="G11" s="413" t="s">
        <v>241</v>
      </c>
      <c r="H11" s="413" t="s">
        <v>242</v>
      </c>
      <c r="I11" t="e">
        <f t="shared" si="0"/>
        <v>#N/A</v>
      </c>
      <c r="J11" t="e">
        <f t="shared" si="0"/>
        <v>#N/A</v>
      </c>
      <c r="K11" t="e">
        <f t="shared" si="1"/>
        <v>#N/A</v>
      </c>
      <c r="M11" s="412" t="str">
        <f t="shared" si="2"/>
        <v/>
      </c>
      <c r="X11">
        <f>PlanerHFE!B12</f>
        <v>0</v>
      </c>
      <c r="Y11">
        <f>PlanerHFE!C12</f>
        <v>0</v>
      </c>
      <c r="Z11">
        <f>PlanerHFE!D12</f>
        <v>0</v>
      </c>
      <c r="AA11">
        <f>PlanerHFE!E12</f>
        <v>0</v>
      </c>
      <c r="AB11" t="str">
        <f>PlanerHFE!F12</f>
        <v/>
      </c>
    </row>
    <row r="12" spans="1:28" x14ac:dyDescent="0.35">
      <c r="D12">
        <v>10</v>
      </c>
      <c r="G12" s="413" t="s">
        <v>243</v>
      </c>
      <c r="H12" s="413" t="s">
        <v>244</v>
      </c>
      <c r="I12" t="e">
        <f t="shared" si="0"/>
        <v>#N/A</v>
      </c>
      <c r="J12" t="e">
        <f t="shared" si="0"/>
        <v>#N/A</v>
      </c>
      <c r="K12" t="e">
        <f t="shared" si="1"/>
        <v>#N/A</v>
      </c>
      <c r="M12" s="412" t="str">
        <f t="shared" si="2"/>
        <v/>
      </c>
      <c r="Z12">
        <f>PlanerHFE!D13</f>
        <v>0</v>
      </c>
      <c r="AB12">
        <f>PlanerHFE!F13</f>
        <v>0</v>
      </c>
    </row>
    <row r="13" spans="1:28" x14ac:dyDescent="0.35">
      <c r="A13" t="str">
        <f>PlanerHFE!B13</f>
        <v>FS 2024</v>
      </c>
      <c r="B13" t="str">
        <f>PlanerHFE!C13</f>
        <v>Montag</v>
      </c>
      <c r="C13" t="str">
        <f>PlanerHFE!C14</f>
        <v>Bitte wählen…</v>
      </c>
      <c r="D13">
        <v>11</v>
      </c>
      <c r="G13" s="413"/>
      <c r="H13" s="413"/>
      <c r="M13" s="412"/>
      <c r="X13" t="str">
        <f>PlanerHFE!B14</f>
        <v>Vormittag</v>
      </c>
      <c r="Z13">
        <f>PlanerHFE!D14</f>
        <v>0</v>
      </c>
      <c r="AB13">
        <f>PlanerHFE!F14</f>
        <v>0</v>
      </c>
    </row>
    <row r="14" spans="1:28" x14ac:dyDescent="0.35">
      <c r="C14" t="str">
        <f>PlanerHFE!C15</f>
        <v>Bitte wählen…</v>
      </c>
      <c r="D14">
        <v>12</v>
      </c>
      <c r="G14" s="413"/>
      <c r="H14" s="413"/>
      <c r="M14" s="414"/>
      <c r="X14" t="str">
        <f>PlanerHFE!B15</f>
        <v>Wo 1, 6, 10, 14</v>
      </c>
      <c r="Z14">
        <f>PlanerHFE!D15</f>
        <v>0</v>
      </c>
      <c r="AB14">
        <f>PlanerHFE!F15</f>
        <v>0</v>
      </c>
    </row>
    <row r="15" spans="1:28" x14ac:dyDescent="0.35">
      <c r="C15" t="str">
        <f>PlanerHFE!C16</f>
        <v>Bitte wählen…</v>
      </c>
      <c r="D15">
        <v>13</v>
      </c>
      <c r="X15" t="str">
        <f>PlanerHFE!B16</f>
        <v>Nachmittag</v>
      </c>
      <c r="Z15">
        <f>PlanerHFE!D16</f>
        <v>0</v>
      </c>
      <c r="AB15">
        <f>PlanerHFE!F16</f>
        <v>0</v>
      </c>
    </row>
    <row r="16" spans="1:28" x14ac:dyDescent="0.35">
      <c r="C16">
        <f>PlanerHFE!C17</f>
        <v>0</v>
      </c>
      <c r="D16">
        <v>14</v>
      </c>
      <c r="X16" t="str">
        <f>PlanerHFE!B17</f>
        <v>Wo 1, 6, 10, 14</v>
      </c>
      <c r="Z16">
        <f>PlanerHFE!D17</f>
        <v>0</v>
      </c>
      <c r="AB16">
        <f>PlanerHFE!F17</f>
        <v>0</v>
      </c>
    </row>
    <row r="17" spans="1:28" x14ac:dyDescent="0.35">
      <c r="D17">
        <v>15</v>
      </c>
      <c r="X17">
        <f>PlanerHFE!B18</f>
        <v>0</v>
      </c>
      <c r="Y17">
        <f>PlanerHFE!C18</f>
        <v>0</v>
      </c>
      <c r="Z17">
        <f>PlanerHFE!D18</f>
        <v>0</v>
      </c>
      <c r="AA17">
        <f>PlanerHFE!E18</f>
        <v>0</v>
      </c>
      <c r="AB17" t="str">
        <f>PlanerHFE!F18</f>
        <v/>
      </c>
    </row>
    <row r="18" spans="1:28" x14ac:dyDescent="0.35">
      <c r="B18" t="str">
        <f>PlanerHFE!E13</f>
        <v>Donnerstag</v>
      </c>
      <c r="C18" t="str">
        <f>PlanerHFE!E14</f>
        <v>Bitte wählen…</v>
      </c>
      <c r="D18">
        <v>16</v>
      </c>
      <c r="Z18">
        <f>PlanerHFE!D19</f>
        <v>0</v>
      </c>
      <c r="AB18">
        <f>PlanerHFE!F19</f>
        <v>0</v>
      </c>
    </row>
    <row r="19" spans="1:28" x14ac:dyDescent="0.35">
      <c r="C19" t="str">
        <f>PlanerHFE!E15</f>
        <v>Bitte wählen…</v>
      </c>
      <c r="D19">
        <v>17</v>
      </c>
      <c r="X19" t="str">
        <f>PlanerHFE!B20</f>
        <v>Vormittag</v>
      </c>
      <c r="Z19">
        <f>PlanerHFE!D20</f>
        <v>0</v>
      </c>
      <c r="AB19">
        <f>PlanerHFE!F20</f>
        <v>0</v>
      </c>
    </row>
    <row r="20" spans="1:28" x14ac:dyDescent="0.35">
      <c r="C20" t="str">
        <f>PlanerHFE!E16</f>
        <v>Bitte wählen…</v>
      </c>
      <c r="D20">
        <v>18</v>
      </c>
      <c r="X20" t="str">
        <f>PlanerHFE!B21</f>
        <v>Wo 1, 6, 10, 14</v>
      </c>
      <c r="Z20">
        <f>PlanerHFE!D21</f>
        <v>0</v>
      </c>
      <c r="AB20">
        <f>PlanerHFE!F21</f>
        <v>0</v>
      </c>
    </row>
    <row r="21" spans="1:28" x14ac:dyDescent="0.35">
      <c r="C21" t="str">
        <f>PlanerHFE!E17</f>
        <v>Bitte wählen…</v>
      </c>
      <c r="D21">
        <v>19</v>
      </c>
      <c r="X21" t="str">
        <f>PlanerHFE!B22</f>
        <v>Nachmittag</v>
      </c>
      <c r="Z21">
        <f>PlanerHFE!D22</f>
        <v>0</v>
      </c>
      <c r="AB21">
        <f>PlanerHFE!F22</f>
        <v>0</v>
      </c>
    </row>
    <row r="22" spans="1:28" x14ac:dyDescent="0.35">
      <c r="D22">
        <v>20</v>
      </c>
      <c r="X22" t="str">
        <f>PlanerHFE!B23</f>
        <v>Wo 1, 6, 10, 14</v>
      </c>
      <c r="Y22">
        <f>PlanerHFE!C23</f>
        <v>0</v>
      </c>
      <c r="Z22">
        <f>PlanerHFE!D23</f>
        <v>0</v>
      </c>
      <c r="AB22">
        <f>PlanerHFE!F23</f>
        <v>0</v>
      </c>
    </row>
    <row r="23" spans="1:28" x14ac:dyDescent="0.35">
      <c r="A23" t="str">
        <f>PlanerHFE!B19</f>
        <v>HS 2024</v>
      </c>
      <c r="B23" t="str">
        <f>PlanerHFE!C19</f>
        <v>Montag</v>
      </c>
      <c r="C23" t="str">
        <f>PlanerHFE!C20</f>
        <v>Bitte wählen…</v>
      </c>
      <c r="D23">
        <v>21</v>
      </c>
      <c r="X23">
        <f>PlanerHFE!B24</f>
        <v>0</v>
      </c>
      <c r="Y23">
        <f>PlanerHFE!C24</f>
        <v>0</v>
      </c>
      <c r="Z23">
        <f>PlanerHFE!D24</f>
        <v>0</v>
      </c>
      <c r="AA23">
        <f>PlanerHFE!E24</f>
        <v>0</v>
      </c>
      <c r="AB23" t="str">
        <f>PlanerHFE!F24</f>
        <v/>
      </c>
    </row>
    <row r="24" spans="1:28" x14ac:dyDescent="0.35">
      <c r="C24" t="str">
        <f>PlanerHFE!C21</f>
        <v>Bitte wählen…</v>
      </c>
      <c r="D24">
        <v>22</v>
      </c>
      <c r="Z24">
        <f>PlanerHFE!D25</f>
        <v>0</v>
      </c>
      <c r="AB24">
        <f>PlanerHFE!F25</f>
        <v>0</v>
      </c>
    </row>
    <row r="25" spans="1:28" x14ac:dyDescent="0.35">
      <c r="C25" t="str">
        <f>PlanerHFE!C22</f>
        <v>Bitte wählen…</v>
      </c>
      <c r="D25">
        <v>23</v>
      </c>
      <c r="X25" t="str">
        <f>PlanerHFE!B26</f>
        <v>Vormittag</v>
      </c>
      <c r="Z25">
        <f>PlanerHFE!D26</f>
        <v>0</v>
      </c>
      <c r="AB25">
        <f>PlanerHFE!F26</f>
        <v>0</v>
      </c>
    </row>
    <row r="26" spans="1:28" x14ac:dyDescent="0.35">
      <c r="D26">
        <v>24</v>
      </c>
      <c r="X26" t="str">
        <f>PlanerHFE!B27</f>
        <v>Wo 1, 6, 10, 14</v>
      </c>
      <c r="Z26">
        <f>PlanerHFE!D27</f>
        <v>0</v>
      </c>
      <c r="AB26">
        <f>PlanerHFE!F27</f>
        <v>0</v>
      </c>
    </row>
    <row r="27" spans="1:28" x14ac:dyDescent="0.35">
      <c r="B27" t="str">
        <f>PlanerHFE!E19</f>
        <v>Donnerstag</v>
      </c>
      <c r="C27" t="str">
        <f>PlanerHFE!E20</f>
        <v>Bitte wählen…</v>
      </c>
      <c r="D27">
        <v>25</v>
      </c>
      <c r="X27" t="str">
        <f>PlanerHFE!B28</f>
        <v>Nachmittag</v>
      </c>
      <c r="Z27">
        <f>PlanerHFE!D28</f>
        <v>0</v>
      </c>
      <c r="AB27">
        <f>PlanerHFE!F28</f>
        <v>0</v>
      </c>
    </row>
    <row r="28" spans="1:28" x14ac:dyDescent="0.35">
      <c r="C28" t="str">
        <f>PlanerHFE!E21</f>
        <v>Bitte wählen…</v>
      </c>
      <c r="D28">
        <v>26</v>
      </c>
      <c r="X28" t="str">
        <f>PlanerHFE!B29</f>
        <v>Wo 1, 6, 10, 14</v>
      </c>
      <c r="Z28">
        <f>PlanerHFE!D29</f>
        <v>0</v>
      </c>
      <c r="AB28">
        <f>PlanerHFE!F29</f>
        <v>0</v>
      </c>
    </row>
    <row r="29" spans="1:28" x14ac:dyDescent="0.35">
      <c r="C29" t="str">
        <f>PlanerHFE!E22</f>
        <v>Bitte wählen…</v>
      </c>
      <c r="D29">
        <v>27</v>
      </c>
      <c r="X29">
        <f>PlanerHFE!B30</f>
        <v>0</v>
      </c>
      <c r="Y29">
        <f>PlanerHFE!C30</f>
        <v>0</v>
      </c>
      <c r="Z29">
        <f>PlanerHFE!D30</f>
        <v>0</v>
      </c>
      <c r="AA29">
        <f>PlanerHFE!E30</f>
        <v>0</v>
      </c>
      <c r="AB29" t="str">
        <f>PlanerHFE!F30</f>
        <v/>
      </c>
    </row>
    <row r="30" spans="1:28" x14ac:dyDescent="0.35">
      <c r="C30">
        <f>PlanerHFE!E23</f>
        <v>0</v>
      </c>
      <c r="D30">
        <v>28</v>
      </c>
      <c r="Z30">
        <f>PlanerHFE!D31</f>
        <v>0</v>
      </c>
      <c r="AB30">
        <f>PlanerHFE!F31</f>
        <v>0</v>
      </c>
    </row>
    <row r="31" spans="1:28" x14ac:dyDescent="0.35">
      <c r="D31">
        <v>29</v>
      </c>
      <c r="X31" t="str">
        <f>PlanerHFE!B32</f>
        <v>Vormittag</v>
      </c>
      <c r="Z31">
        <f>PlanerHFE!D32</f>
        <v>0</v>
      </c>
      <c r="AB31">
        <f>PlanerHFE!F32</f>
        <v>0</v>
      </c>
    </row>
    <row r="32" spans="1:28" x14ac:dyDescent="0.35">
      <c r="A32" t="str">
        <f>PlanerHFE!B25</f>
        <v>FS 2025</v>
      </c>
      <c r="B32" t="str">
        <f>PlanerHFE!C25</f>
        <v>Montag</v>
      </c>
      <c r="C32" t="str">
        <f>PlanerHFE!C26</f>
        <v>Bitte wählen…</v>
      </c>
      <c r="D32">
        <v>30</v>
      </c>
      <c r="X32" t="str">
        <f>PlanerHFE!B33</f>
        <v>Wo 1, 6, 10, 14</v>
      </c>
      <c r="Z32">
        <f>PlanerHFE!D33</f>
        <v>0</v>
      </c>
      <c r="AB32">
        <f>PlanerHFE!F33</f>
        <v>0</v>
      </c>
    </row>
    <row r="33" spans="1:28" x14ac:dyDescent="0.35">
      <c r="C33" t="str">
        <f>PlanerHFE!C27</f>
        <v>Bitte wählen…</v>
      </c>
      <c r="D33">
        <v>31</v>
      </c>
      <c r="X33" t="str">
        <f>PlanerHFE!B34</f>
        <v>Nachmittag</v>
      </c>
      <c r="Z33">
        <f>PlanerHFE!D34</f>
        <v>0</v>
      </c>
      <c r="AB33">
        <f>PlanerHFE!F34</f>
        <v>0</v>
      </c>
    </row>
    <row r="34" spans="1:28" x14ac:dyDescent="0.35">
      <c r="C34" t="str">
        <f>PlanerHFE!C28</f>
        <v>Bitte wählen…</v>
      </c>
      <c r="D34">
        <v>32</v>
      </c>
      <c r="X34" t="str">
        <f>PlanerHFE!B35</f>
        <v>Wo 1, 6, 10, 14</v>
      </c>
      <c r="Y34">
        <f>PlanerHFE!C35</f>
        <v>0</v>
      </c>
      <c r="Z34">
        <f>PlanerHFE!D35</f>
        <v>0</v>
      </c>
      <c r="AB34">
        <f>PlanerHFE!F35</f>
        <v>0</v>
      </c>
    </row>
    <row r="35" spans="1:28" x14ac:dyDescent="0.35">
      <c r="C35">
        <f>PlanerHFE!C29</f>
        <v>0</v>
      </c>
      <c r="D35">
        <v>33</v>
      </c>
      <c r="X35">
        <f>PlanerHFE!B36</f>
        <v>0</v>
      </c>
      <c r="Y35">
        <f>PlanerHFE!C36</f>
        <v>0</v>
      </c>
      <c r="Z35">
        <f>PlanerHFE!D36</f>
        <v>0</v>
      </c>
      <c r="AA35">
        <f>PlanerHFE!E36</f>
        <v>0</v>
      </c>
      <c r="AB35" t="str">
        <f>PlanerHFE!F36</f>
        <v/>
      </c>
    </row>
    <row r="36" spans="1:28" x14ac:dyDescent="0.35">
      <c r="D36">
        <v>34</v>
      </c>
      <c r="Z36">
        <f>PlanerHFE!D37</f>
        <v>0</v>
      </c>
      <c r="AB36">
        <f>PlanerHFE!F37</f>
        <v>0</v>
      </c>
    </row>
    <row r="37" spans="1:28" x14ac:dyDescent="0.35">
      <c r="B37" t="str">
        <f>PlanerHFE!E25</f>
        <v>Donnerstag</v>
      </c>
      <c r="C37" t="str">
        <f>PlanerHFE!E26</f>
        <v>Bitte wählen…</v>
      </c>
      <c r="D37">
        <v>35</v>
      </c>
      <c r="X37" t="str">
        <f>PlanerHFE!B38</f>
        <v>Vormittag</v>
      </c>
      <c r="Z37">
        <f>PlanerHFE!D38</f>
        <v>0</v>
      </c>
      <c r="AB37">
        <f>PlanerHFE!F38</f>
        <v>0</v>
      </c>
    </row>
    <row r="38" spans="1:28" x14ac:dyDescent="0.35">
      <c r="C38" t="str">
        <f>PlanerHFE!E27</f>
        <v>Bitte wählen…</v>
      </c>
      <c r="D38">
        <v>36</v>
      </c>
      <c r="X38" t="str">
        <f>PlanerHFE!B39</f>
        <v>Wo 1, 6, 10, 14</v>
      </c>
      <c r="Z38">
        <f>PlanerHFE!D39</f>
        <v>0</v>
      </c>
      <c r="AB38">
        <f>PlanerHFE!F39</f>
        <v>0</v>
      </c>
    </row>
    <row r="39" spans="1:28" x14ac:dyDescent="0.35">
      <c r="C39" t="str">
        <f>PlanerHFE!E28</f>
        <v>Bitte wählen…</v>
      </c>
      <c r="D39">
        <v>37</v>
      </c>
      <c r="X39" t="str">
        <f>PlanerHFE!B40</f>
        <v>Nachmittag</v>
      </c>
      <c r="Z39">
        <f>PlanerHFE!D40</f>
        <v>0</v>
      </c>
      <c r="AB39">
        <f>PlanerHFE!F40</f>
        <v>0</v>
      </c>
    </row>
    <row r="40" spans="1:28" x14ac:dyDescent="0.35">
      <c r="C40" t="str">
        <f>PlanerHFE!E29</f>
        <v>Bitte wählen…</v>
      </c>
      <c r="D40">
        <v>38</v>
      </c>
      <c r="X40" t="str">
        <f>PlanerHFE!B41</f>
        <v>Wo 1, 6, 10, 14</v>
      </c>
      <c r="Z40">
        <f>PlanerHFE!D41</f>
        <v>0</v>
      </c>
      <c r="AB40">
        <f>PlanerHFE!F41</f>
        <v>0</v>
      </c>
    </row>
    <row r="41" spans="1:28" x14ac:dyDescent="0.35">
      <c r="D41">
        <v>39</v>
      </c>
      <c r="X41">
        <f>PlanerHFE!B42</f>
        <v>0</v>
      </c>
      <c r="Y41">
        <f>PlanerHFE!C42</f>
        <v>0</v>
      </c>
      <c r="Z41">
        <f>PlanerHFE!D42</f>
        <v>0</v>
      </c>
      <c r="AA41">
        <f>PlanerHFE!E42</f>
        <v>0</v>
      </c>
      <c r="AB41" t="str">
        <f>PlanerHFE!F42</f>
        <v/>
      </c>
    </row>
    <row r="42" spans="1:28" x14ac:dyDescent="0.35">
      <c r="A42" t="str">
        <f>PlanerHFE!B31</f>
        <v>HS 2025</v>
      </c>
      <c r="B42" t="str">
        <f>PlanerHFE!C31</f>
        <v>Montag</v>
      </c>
      <c r="C42" t="str">
        <f>PlanerHFE!C32</f>
        <v>Bitte wählen…</v>
      </c>
      <c r="D42">
        <v>40</v>
      </c>
      <c r="Z42">
        <f>PlanerHFE!D43</f>
        <v>0</v>
      </c>
      <c r="AB42">
        <f>PlanerHFE!F43</f>
        <v>0</v>
      </c>
    </row>
    <row r="43" spans="1:28" x14ac:dyDescent="0.35">
      <c r="C43" t="str">
        <f>PlanerHFE!C33</f>
        <v>Bitte wählen…</v>
      </c>
      <c r="D43">
        <v>41</v>
      </c>
      <c r="X43" t="str">
        <f>PlanerHFE!B44</f>
        <v>Vormittag</v>
      </c>
      <c r="Z43">
        <f>PlanerHFE!D44</f>
        <v>0</v>
      </c>
      <c r="AB43">
        <f>PlanerHFE!F44</f>
        <v>0</v>
      </c>
    </row>
    <row r="44" spans="1:28" x14ac:dyDescent="0.35">
      <c r="C44" t="str">
        <f>PlanerHFE!C34</f>
        <v>Bitte wählen…</v>
      </c>
      <c r="D44">
        <v>42</v>
      </c>
      <c r="X44" t="str">
        <f>PlanerHFE!B45</f>
        <v>Wo 1, 6, 10, 14</v>
      </c>
      <c r="Z44">
        <f>PlanerHFE!D45</f>
        <v>0</v>
      </c>
      <c r="AB44">
        <f>PlanerHFE!F45</f>
        <v>0</v>
      </c>
    </row>
    <row r="45" spans="1:28" x14ac:dyDescent="0.35">
      <c r="D45">
        <v>43</v>
      </c>
      <c r="X45" t="str">
        <f>PlanerHFE!B46</f>
        <v>Nachmittag</v>
      </c>
      <c r="Z45">
        <f>PlanerHFE!D46</f>
        <v>0</v>
      </c>
      <c r="AB45">
        <f>PlanerHFE!F46</f>
        <v>0</v>
      </c>
    </row>
    <row r="46" spans="1:28" x14ac:dyDescent="0.35">
      <c r="B46" t="str">
        <f>PlanerHFE!E31</f>
        <v>Donnerstag</v>
      </c>
      <c r="C46" t="str">
        <f>PlanerHFE!E32</f>
        <v>Bitte wählen…</v>
      </c>
      <c r="D46">
        <v>44</v>
      </c>
      <c r="X46" t="str">
        <f>PlanerHFE!B47</f>
        <v>Wo 1, 6, 10, 14</v>
      </c>
      <c r="Y46">
        <f>PlanerHFE!C47</f>
        <v>0</v>
      </c>
      <c r="Z46">
        <f>PlanerHFE!D47</f>
        <v>0</v>
      </c>
      <c r="AB46">
        <f>PlanerHFE!F47</f>
        <v>0</v>
      </c>
    </row>
    <row r="47" spans="1:28" x14ac:dyDescent="0.35">
      <c r="C47" t="str">
        <f>PlanerHFE!E33</f>
        <v>Bitte wählen…</v>
      </c>
      <c r="D47">
        <v>45</v>
      </c>
      <c r="X47">
        <f>PlanerHFE!B48</f>
        <v>0</v>
      </c>
      <c r="Y47">
        <f>PlanerHFE!C48</f>
        <v>0</v>
      </c>
      <c r="Z47">
        <f>PlanerHFE!D48</f>
        <v>0</v>
      </c>
      <c r="AA47">
        <f>PlanerHFE!E48</f>
        <v>0</v>
      </c>
      <c r="AB47" t="str">
        <f>PlanerHFE!F48</f>
        <v/>
      </c>
    </row>
    <row r="48" spans="1:28" x14ac:dyDescent="0.35">
      <c r="C48" t="str">
        <f>PlanerHFE!E34</f>
        <v>Bitte wählen…</v>
      </c>
      <c r="D48">
        <v>46</v>
      </c>
      <c r="Z48">
        <f>PlanerHFE!D49</f>
        <v>0</v>
      </c>
      <c r="AB48">
        <f>PlanerHFE!F49</f>
        <v>0</v>
      </c>
    </row>
    <row r="49" spans="1:28" x14ac:dyDescent="0.35">
      <c r="C49">
        <f>PlanerHFE!E35</f>
        <v>0</v>
      </c>
      <c r="D49">
        <v>47</v>
      </c>
      <c r="X49" t="str">
        <f>PlanerHFE!B50</f>
        <v>Vormittag</v>
      </c>
      <c r="Z49">
        <f>PlanerHFE!D50</f>
        <v>0</v>
      </c>
      <c r="AB49">
        <f>PlanerHFE!F50</f>
        <v>0</v>
      </c>
    </row>
    <row r="50" spans="1:28" x14ac:dyDescent="0.35">
      <c r="D50">
        <v>48</v>
      </c>
      <c r="X50" t="str">
        <f>PlanerHFE!B51</f>
        <v>Wo 1, 6, 10, 14</v>
      </c>
      <c r="Z50">
        <f>PlanerHFE!D51</f>
        <v>0</v>
      </c>
      <c r="AB50">
        <f>PlanerHFE!F51</f>
        <v>0</v>
      </c>
    </row>
    <row r="51" spans="1:28" x14ac:dyDescent="0.35">
      <c r="A51" t="str">
        <f>PlanerHFE!B37</f>
        <v>FS 2026</v>
      </c>
      <c r="B51" t="str">
        <f>PlanerHFE!C37</f>
        <v>Montag</v>
      </c>
      <c r="C51" t="str">
        <f>PlanerHFE!C38</f>
        <v>Bitte wählen…</v>
      </c>
      <c r="D51">
        <v>49</v>
      </c>
      <c r="X51" t="str">
        <f>PlanerHFE!B52</f>
        <v>Nachmittag</v>
      </c>
      <c r="Z51">
        <f>PlanerHFE!D52</f>
        <v>0</v>
      </c>
      <c r="AB51">
        <f>PlanerHFE!F52</f>
        <v>0</v>
      </c>
    </row>
    <row r="52" spans="1:28" x14ac:dyDescent="0.35">
      <c r="C52" t="str">
        <f>PlanerHFE!C39</f>
        <v>Bitte wählen…</v>
      </c>
      <c r="D52">
        <v>50</v>
      </c>
      <c r="X52" t="str">
        <f>PlanerHFE!B53</f>
        <v>Wo 1, 6, 10, 14</v>
      </c>
      <c r="Z52">
        <f>PlanerHFE!D53</f>
        <v>0</v>
      </c>
      <c r="AB52">
        <f>PlanerHFE!F53</f>
        <v>0</v>
      </c>
    </row>
    <row r="53" spans="1:28" x14ac:dyDescent="0.35">
      <c r="C53" t="str">
        <f>PlanerHFE!C40</f>
        <v>Bitte wählen…</v>
      </c>
      <c r="D53">
        <v>51</v>
      </c>
      <c r="X53">
        <f>PlanerHFE!B54</f>
        <v>0</v>
      </c>
      <c r="Y53">
        <f>PlanerHFE!C54</f>
        <v>0</v>
      </c>
      <c r="Z53">
        <f>PlanerHFE!D54</f>
        <v>0</v>
      </c>
      <c r="AA53">
        <f>PlanerHFE!E54</f>
        <v>0</v>
      </c>
      <c r="AB53" t="str">
        <f>PlanerHFE!F54</f>
        <v/>
      </c>
    </row>
    <row r="54" spans="1:28" x14ac:dyDescent="0.35">
      <c r="C54">
        <f>PlanerHFE!C41</f>
        <v>0</v>
      </c>
      <c r="D54">
        <v>52</v>
      </c>
      <c r="X54">
        <f>PlanerHFE!B55</f>
        <v>0</v>
      </c>
      <c r="Y54">
        <f>PlanerHFE!C55</f>
        <v>0</v>
      </c>
      <c r="Z54">
        <f>PlanerHFE!D55</f>
        <v>0</v>
      </c>
      <c r="AA54">
        <f>PlanerHFE!E55</f>
        <v>0</v>
      </c>
      <c r="AB54">
        <f>PlanerHFE!F55</f>
        <v>0</v>
      </c>
    </row>
    <row r="55" spans="1:28" x14ac:dyDescent="0.35">
      <c r="D55">
        <v>53</v>
      </c>
      <c r="X55">
        <f>PlanerHFE!B56</f>
        <v>0</v>
      </c>
      <c r="Y55">
        <f>PlanerHFE!C56</f>
        <v>0</v>
      </c>
      <c r="Z55">
        <f>PlanerHFE!D56</f>
        <v>0</v>
      </c>
      <c r="AA55">
        <f>PlanerHFE!E56</f>
        <v>0</v>
      </c>
      <c r="AB55">
        <f>PlanerHFE!F56</f>
        <v>0</v>
      </c>
    </row>
    <row r="56" spans="1:28" x14ac:dyDescent="0.35">
      <c r="B56" t="str">
        <f>PlanerHFE!E37</f>
        <v>Donnerstag</v>
      </c>
      <c r="C56" t="str">
        <f>PlanerHFE!E38</f>
        <v>Bitte wählen…</v>
      </c>
      <c r="D56">
        <v>54</v>
      </c>
      <c r="X56">
        <f>PlanerHFE!B57</f>
        <v>0</v>
      </c>
      <c r="Y56">
        <f>PlanerHFE!C57</f>
        <v>0</v>
      </c>
      <c r="Z56">
        <f>PlanerHFE!D57</f>
        <v>0</v>
      </c>
      <c r="AA56">
        <f>PlanerHFE!E57</f>
        <v>0</v>
      </c>
      <c r="AB56">
        <f>PlanerHFE!F57</f>
        <v>0</v>
      </c>
    </row>
    <row r="57" spans="1:28" x14ac:dyDescent="0.35">
      <c r="C57" t="str">
        <f>PlanerHFE!E39</f>
        <v>Bitte wählen…</v>
      </c>
      <c r="D57">
        <v>55</v>
      </c>
      <c r="X57">
        <f>PlanerHFE!B58</f>
        <v>0</v>
      </c>
      <c r="Y57">
        <f>PlanerHFE!C58</f>
        <v>0</v>
      </c>
      <c r="Z57">
        <f>PlanerHFE!D58</f>
        <v>0</v>
      </c>
      <c r="AA57">
        <f>PlanerHFE!E58</f>
        <v>0</v>
      </c>
      <c r="AB57">
        <f>PlanerHFE!F58</f>
        <v>0</v>
      </c>
    </row>
    <row r="58" spans="1:28" x14ac:dyDescent="0.35">
      <c r="C58" t="str">
        <f>PlanerHFE!E40</f>
        <v>Bitte wählen…</v>
      </c>
      <c r="D58">
        <v>56</v>
      </c>
      <c r="X58">
        <f>PlanerHFE!B59</f>
        <v>0</v>
      </c>
      <c r="Y58">
        <f>PlanerHFE!C59</f>
        <v>0</v>
      </c>
      <c r="Z58">
        <f>PlanerHFE!D59</f>
        <v>0</v>
      </c>
      <c r="AA58">
        <f>PlanerHFE!E59</f>
        <v>0</v>
      </c>
      <c r="AB58">
        <f>PlanerHFE!F59</f>
        <v>0</v>
      </c>
    </row>
    <row r="59" spans="1:28" x14ac:dyDescent="0.35">
      <c r="C59" t="str">
        <f>PlanerHFE!E41</f>
        <v>Bitte wählen…</v>
      </c>
      <c r="D59">
        <v>57</v>
      </c>
      <c r="X59">
        <f>PlanerHFE!B60</f>
        <v>0</v>
      </c>
      <c r="Y59">
        <f>PlanerHFE!C60</f>
        <v>0</v>
      </c>
      <c r="Z59">
        <f>PlanerHFE!D60</f>
        <v>0</v>
      </c>
      <c r="AA59">
        <f>PlanerHFE!E60</f>
        <v>0</v>
      </c>
      <c r="AB59">
        <f>PlanerHFE!F60</f>
        <v>0</v>
      </c>
    </row>
    <row r="60" spans="1:28" x14ac:dyDescent="0.35">
      <c r="D60">
        <v>58</v>
      </c>
      <c r="X60">
        <f>PlanerHFE!B61</f>
        <v>0</v>
      </c>
      <c r="Y60">
        <f>PlanerHFE!C61</f>
        <v>0</v>
      </c>
      <c r="Z60">
        <f>PlanerHFE!D61</f>
        <v>0</v>
      </c>
      <c r="AA60">
        <f>PlanerHFE!E61</f>
        <v>0</v>
      </c>
      <c r="AB60">
        <f>PlanerHFE!F61</f>
        <v>0</v>
      </c>
    </row>
    <row r="61" spans="1:28" x14ac:dyDescent="0.35">
      <c r="A61" t="str">
        <f>PlanerHFE!B43</f>
        <v>HS 2026</v>
      </c>
      <c r="B61" t="str">
        <f>PlanerHFE!C43</f>
        <v>Montag</v>
      </c>
      <c r="C61" t="str">
        <f>PlanerHFE!C44</f>
        <v>Bitte wählen…</v>
      </c>
      <c r="D61">
        <v>59</v>
      </c>
      <c r="X61">
        <f>PlanerHFE!B62</f>
        <v>0</v>
      </c>
      <c r="Y61">
        <f>PlanerHFE!C62</f>
        <v>0</v>
      </c>
      <c r="Z61">
        <f>PlanerHFE!D62</f>
        <v>0</v>
      </c>
      <c r="AA61">
        <f>PlanerHFE!E62</f>
        <v>0</v>
      </c>
      <c r="AB61">
        <f>PlanerHFE!F62</f>
        <v>0</v>
      </c>
    </row>
    <row r="62" spans="1:28" x14ac:dyDescent="0.35">
      <c r="C62" t="str">
        <f>PlanerHFE!C45</f>
        <v>Bitte wählen…</v>
      </c>
      <c r="D62">
        <v>60</v>
      </c>
      <c r="X62">
        <f>PlanerHFE!B63</f>
        <v>0</v>
      </c>
      <c r="Y62">
        <f>PlanerHFE!C63</f>
        <v>0</v>
      </c>
      <c r="Z62">
        <f>PlanerHFE!D63</f>
        <v>0</v>
      </c>
      <c r="AA62">
        <f>PlanerHFE!E63</f>
        <v>0</v>
      </c>
      <c r="AB62">
        <f>PlanerHFE!F63</f>
        <v>0</v>
      </c>
    </row>
    <row r="63" spans="1:28" x14ac:dyDescent="0.35">
      <c r="C63" t="str">
        <f>PlanerHFE!C46</f>
        <v>Bitte wählen…</v>
      </c>
      <c r="D63">
        <v>61</v>
      </c>
      <c r="X63">
        <f>PlanerHFE!B64</f>
        <v>0</v>
      </c>
      <c r="Y63">
        <f>PlanerHFE!C64</f>
        <v>0</v>
      </c>
      <c r="Z63">
        <f>PlanerHFE!D64</f>
        <v>0</v>
      </c>
      <c r="AA63">
        <f>PlanerHFE!E64</f>
        <v>0</v>
      </c>
      <c r="AB63">
        <f>PlanerHFE!F64</f>
        <v>0</v>
      </c>
    </row>
    <row r="64" spans="1:28" x14ac:dyDescent="0.35">
      <c r="D64">
        <v>62</v>
      </c>
      <c r="X64">
        <f>PlanerHFE!B65</f>
        <v>0</v>
      </c>
      <c r="Y64">
        <f>PlanerHFE!C65</f>
        <v>0</v>
      </c>
      <c r="Z64">
        <f>PlanerHFE!D65</f>
        <v>0</v>
      </c>
      <c r="AA64">
        <f>PlanerHFE!E65</f>
        <v>0</v>
      </c>
      <c r="AB64">
        <f>PlanerHFE!F65</f>
        <v>0</v>
      </c>
    </row>
    <row r="65" spans="1:28" x14ac:dyDescent="0.35">
      <c r="B65" t="str">
        <f>PlanerHFE!E43</f>
        <v>Donnerstag</v>
      </c>
      <c r="C65" t="str">
        <f>PlanerHFE!E44</f>
        <v>Bitte wählen…</v>
      </c>
      <c r="D65">
        <v>63</v>
      </c>
      <c r="X65">
        <f>PlanerHFE!B66</f>
        <v>0</v>
      </c>
      <c r="Y65">
        <f>PlanerHFE!C66</f>
        <v>0</v>
      </c>
      <c r="Z65">
        <f>PlanerHFE!D66</f>
        <v>0</v>
      </c>
      <c r="AA65">
        <f>PlanerHFE!E66</f>
        <v>0</v>
      </c>
      <c r="AB65">
        <f>PlanerHFE!F66</f>
        <v>0</v>
      </c>
    </row>
    <row r="66" spans="1:28" x14ac:dyDescent="0.35">
      <c r="C66" t="str">
        <f>PlanerHFE!E45</f>
        <v>Bitte wählen…</v>
      </c>
      <c r="D66">
        <v>64</v>
      </c>
      <c r="X66">
        <f>PlanerHFE!B67</f>
        <v>0</v>
      </c>
      <c r="Y66">
        <f>PlanerHFE!C67</f>
        <v>0</v>
      </c>
      <c r="Z66">
        <f>PlanerHFE!D67</f>
        <v>0</v>
      </c>
      <c r="AA66">
        <f>PlanerHFE!E67</f>
        <v>0</v>
      </c>
      <c r="AB66">
        <f>PlanerHFE!F67</f>
        <v>0</v>
      </c>
    </row>
    <row r="67" spans="1:28" x14ac:dyDescent="0.35">
      <c r="C67" t="str">
        <f>PlanerHFE!E46</f>
        <v>Bitte wählen…</v>
      </c>
      <c r="D67">
        <v>65</v>
      </c>
      <c r="X67">
        <f>PlanerHFE!B68</f>
        <v>0</v>
      </c>
      <c r="Y67">
        <f>PlanerHFE!C68</f>
        <v>0</v>
      </c>
      <c r="Z67">
        <f>PlanerHFE!D68</f>
        <v>0</v>
      </c>
      <c r="AA67">
        <f>PlanerHFE!E68</f>
        <v>0</v>
      </c>
      <c r="AB67">
        <f>PlanerHFE!F68</f>
        <v>0</v>
      </c>
    </row>
    <row r="68" spans="1:28" x14ac:dyDescent="0.35">
      <c r="C68">
        <f>PlanerHFE!E47</f>
        <v>0</v>
      </c>
      <c r="D68">
        <v>66</v>
      </c>
      <c r="X68">
        <f>PlanerHFE!B69</f>
        <v>0</v>
      </c>
      <c r="Y68">
        <f>PlanerHFE!C69</f>
        <v>0</v>
      </c>
      <c r="Z68">
        <f>PlanerHFE!D69</f>
        <v>0</v>
      </c>
      <c r="AA68">
        <f>PlanerHFE!E69</f>
        <v>0</v>
      </c>
      <c r="AB68">
        <f>PlanerHFE!F69</f>
        <v>0</v>
      </c>
    </row>
    <row r="69" spans="1:28" x14ac:dyDescent="0.35">
      <c r="D69">
        <v>67</v>
      </c>
      <c r="X69">
        <f>PlanerHFE!B70</f>
        <v>0</v>
      </c>
      <c r="Y69">
        <f>PlanerHFE!C70</f>
        <v>0</v>
      </c>
      <c r="Z69">
        <f>PlanerHFE!D70</f>
        <v>0</v>
      </c>
      <c r="AA69">
        <f>PlanerHFE!E70</f>
        <v>0</v>
      </c>
      <c r="AB69">
        <f>PlanerHFE!F70</f>
        <v>0</v>
      </c>
    </row>
    <row r="70" spans="1:28" x14ac:dyDescent="0.35">
      <c r="A70" t="str">
        <f>PlanerHFE!B49</f>
        <v>FS 2027</v>
      </c>
      <c r="B70" t="str">
        <f>PlanerHFE!C49</f>
        <v>Montag</v>
      </c>
      <c r="C70" t="str">
        <f>PlanerHFE!C50</f>
        <v>Bitte wählen…</v>
      </c>
      <c r="D70">
        <v>68</v>
      </c>
      <c r="X70">
        <f>PlanerHFE!B71</f>
        <v>0</v>
      </c>
      <c r="Y70">
        <f>PlanerHFE!C71</f>
        <v>0</v>
      </c>
      <c r="Z70">
        <f>PlanerHFE!D71</f>
        <v>0</v>
      </c>
      <c r="AA70">
        <f>PlanerHFE!E71</f>
        <v>0</v>
      </c>
      <c r="AB70">
        <f>PlanerHFE!F71</f>
        <v>0</v>
      </c>
    </row>
    <row r="71" spans="1:28" x14ac:dyDescent="0.35">
      <c r="C71" t="str">
        <f>PlanerHFE!C51</f>
        <v>Bitte wählen…</v>
      </c>
      <c r="D71">
        <v>69</v>
      </c>
      <c r="X71">
        <f>PlanerHFE!B72</f>
        <v>0</v>
      </c>
      <c r="Y71">
        <f>PlanerHFE!C72</f>
        <v>0</v>
      </c>
      <c r="Z71">
        <f>PlanerHFE!D72</f>
        <v>0</v>
      </c>
      <c r="AA71">
        <f>PlanerHFE!E72</f>
        <v>0</v>
      </c>
      <c r="AB71">
        <f>PlanerHFE!F72</f>
        <v>0</v>
      </c>
    </row>
    <row r="72" spans="1:28" x14ac:dyDescent="0.35">
      <c r="C72" t="str">
        <f>PlanerHFE!C52</f>
        <v>Bitte wählen…</v>
      </c>
      <c r="D72">
        <v>70</v>
      </c>
    </row>
    <row r="73" spans="1:28" x14ac:dyDescent="0.35">
      <c r="C73">
        <f>PlanerHFE!C53</f>
        <v>0</v>
      </c>
      <c r="D73">
        <v>71</v>
      </c>
    </row>
    <row r="74" spans="1:28" x14ac:dyDescent="0.35">
      <c r="D74">
        <v>72</v>
      </c>
    </row>
    <row r="75" spans="1:28" x14ac:dyDescent="0.35">
      <c r="B75" t="str">
        <f>PlanerHFE!E49</f>
        <v>Donnerstag</v>
      </c>
      <c r="C75" t="str">
        <f>PlanerHFE!E50</f>
        <v>Bitte wählen…</v>
      </c>
      <c r="D75">
        <v>73</v>
      </c>
    </row>
    <row r="76" spans="1:28" x14ac:dyDescent="0.35">
      <c r="C76" t="str">
        <f>PlanerHFE!E51</f>
        <v>Bitte wählen…</v>
      </c>
      <c r="D76">
        <v>74</v>
      </c>
    </row>
    <row r="77" spans="1:28" x14ac:dyDescent="0.35">
      <c r="C77" t="str">
        <f>PlanerHFE!E52</f>
        <v>Bitte wählen…</v>
      </c>
      <c r="D77">
        <v>75</v>
      </c>
    </row>
    <row r="78" spans="1:28" x14ac:dyDescent="0.35">
      <c r="C78" t="str">
        <f>PlanerHFE!E53</f>
        <v>Bitte wählen…</v>
      </c>
      <c r="D78">
        <v>76</v>
      </c>
    </row>
    <row r="79" spans="1:28" x14ac:dyDescent="0.35">
      <c r="D79">
        <v>77</v>
      </c>
    </row>
  </sheetData>
  <sheetProtection sheet="1" objects="1" scenarios="1" selectLockedCell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5D5BA-D6C5-44ED-A2FE-DB1E037258E0}">
  <sheetPr>
    <pageSetUpPr fitToPage="1"/>
  </sheetPr>
  <dimension ref="A1:Z44"/>
  <sheetViews>
    <sheetView zoomScale="80" zoomScaleNormal="80" workbookViewId="0">
      <pane xSplit="1" ySplit="1" topLeftCell="C2" activePane="bottomRight" state="frozen"/>
      <selection pane="topRight" activeCell="I24" sqref="I24"/>
      <selection pane="bottomLeft" activeCell="I24" sqref="I24"/>
      <selection pane="bottomRight" activeCell="I24" sqref="I24"/>
    </sheetView>
  </sheetViews>
  <sheetFormatPr baseColWidth="10" defaultColWidth="11.36328125" defaultRowHeight="14.5" x14ac:dyDescent="0.35"/>
  <cols>
    <col min="1" max="1" width="7" style="257" customWidth="1"/>
    <col min="2" max="2" width="15.36328125" style="182" customWidth="1"/>
    <col min="3" max="3" width="48.36328125" style="183" customWidth="1"/>
    <col min="4" max="5" width="7.36328125" style="258" customWidth="1"/>
    <col min="6" max="6" width="4.6328125" style="258" customWidth="1"/>
    <col min="7" max="7" width="5.36328125" style="258" customWidth="1"/>
    <col min="8" max="8" width="15.36328125" style="182" customWidth="1"/>
    <col min="9" max="9" width="48.36328125" style="183" customWidth="1"/>
    <col min="10" max="11" width="7.36328125" style="258" customWidth="1"/>
    <col min="12" max="12" width="4.36328125" style="258" customWidth="1"/>
    <col min="13" max="13" width="5.36328125" style="258" customWidth="1"/>
    <col min="14" max="14" width="15.36328125" style="182" customWidth="1"/>
    <col min="15" max="15" width="48.36328125" style="183" customWidth="1"/>
    <col min="16" max="17" width="7.36328125" style="258" customWidth="1"/>
    <col min="18" max="18" width="4.36328125" style="266" customWidth="1"/>
    <col min="19" max="19" width="5.36328125" style="258" customWidth="1"/>
    <col min="20" max="20" width="15.36328125" style="182" customWidth="1"/>
    <col min="21" max="21" width="48.36328125" style="183" customWidth="1"/>
    <col min="22" max="23" width="7.36328125" style="258" customWidth="1"/>
    <col min="24" max="24" width="4.36328125" style="258" customWidth="1"/>
    <col min="25" max="25" width="5.36328125" style="258" customWidth="1"/>
    <col min="26" max="26" width="6.36328125" style="182" customWidth="1"/>
    <col min="27" max="43" width="11.36328125" style="258"/>
    <col min="44" max="44" width="11.36328125" style="258" customWidth="1"/>
    <col min="45" max="53" width="11.36328125" style="258"/>
    <col min="54" max="54" width="11.36328125" style="258" customWidth="1"/>
    <col min="55" max="16384" width="11.36328125" style="258"/>
  </cols>
  <sheetData>
    <row r="1" spans="1:26" x14ac:dyDescent="0.35">
      <c r="B1" s="446" t="s">
        <v>13</v>
      </c>
      <c r="C1" s="446"/>
      <c r="D1" s="446"/>
      <c r="E1" s="387"/>
      <c r="F1" s="387"/>
      <c r="G1" s="387"/>
      <c r="H1" s="447" t="s">
        <v>29</v>
      </c>
      <c r="I1" s="448"/>
      <c r="J1" s="448"/>
      <c r="K1" s="388"/>
      <c r="L1" s="283"/>
      <c r="M1" s="283"/>
      <c r="N1" s="449" t="s">
        <v>14</v>
      </c>
      <c r="O1" s="450"/>
      <c r="P1" s="450"/>
      <c r="Q1" s="389"/>
      <c r="R1" s="389"/>
      <c r="S1" s="389"/>
      <c r="T1" s="453" t="s">
        <v>30</v>
      </c>
      <c r="U1" s="454"/>
      <c r="V1" s="454"/>
      <c r="W1" s="388"/>
      <c r="X1" s="390"/>
      <c r="Y1" s="390"/>
    </row>
    <row r="2" spans="1:26" x14ac:dyDescent="0.35">
      <c r="B2" s="182" t="s">
        <v>31</v>
      </c>
      <c r="C2" s="183" t="s">
        <v>32</v>
      </c>
      <c r="D2" s="258" t="s">
        <v>33</v>
      </c>
      <c r="E2" s="258" t="s">
        <v>34</v>
      </c>
      <c r="F2" s="451" t="s">
        <v>35</v>
      </c>
      <c r="G2" s="452"/>
      <c r="H2" s="182" t="s">
        <v>31</v>
      </c>
      <c r="I2" s="183" t="s">
        <v>32</v>
      </c>
      <c r="J2" s="258" t="s">
        <v>33</v>
      </c>
      <c r="K2" s="258" t="s">
        <v>34</v>
      </c>
      <c r="L2" s="451" t="s">
        <v>35</v>
      </c>
      <c r="M2" s="452"/>
      <c r="N2" s="182" t="s">
        <v>31</v>
      </c>
      <c r="O2" s="183" t="s">
        <v>32</v>
      </c>
      <c r="P2" s="258" t="s">
        <v>33</v>
      </c>
      <c r="Q2" s="258" t="s">
        <v>34</v>
      </c>
      <c r="R2" s="451" t="s">
        <v>35</v>
      </c>
      <c r="S2" s="452"/>
      <c r="T2" s="182" t="s">
        <v>31</v>
      </c>
      <c r="U2" s="183" t="s">
        <v>32</v>
      </c>
      <c r="V2" s="258" t="s">
        <v>33</v>
      </c>
      <c r="W2" s="258" t="s">
        <v>34</v>
      </c>
      <c r="X2" s="451" t="s">
        <v>35</v>
      </c>
      <c r="Y2" s="452"/>
    </row>
    <row r="3" spans="1:26" s="225" customFormat="1" ht="15.5" x14ac:dyDescent="0.35">
      <c r="A3" s="292" t="s">
        <v>36</v>
      </c>
      <c r="B3" s="279" t="s">
        <v>37</v>
      </c>
      <c r="C3" s="280"/>
      <c r="D3" s="281"/>
      <c r="E3" s="281"/>
      <c r="F3" s="281"/>
      <c r="G3" s="281"/>
      <c r="H3" s="282"/>
      <c r="I3" s="280"/>
      <c r="J3" s="281"/>
      <c r="K3" s="281"/>
      <c r="L3" s="281"/>
      <c r="M3" s="281"/>
      <c r="N3" s="282"/>
      <c r="O3" s="280"/>
      <c r="P3" s="281"/>
      <c r="Q3" s="281"/>
      <c r="R3" s="281"/>
      <c r="S3" s="281"/>
      <c r="T3" s="282"/>
      <c r="U3" s="280"/>
      <c r="V3" s="281"/>
      <c r="W3" s="281"/>
      <c r="X3" s="281"/>
      <c r="Y3" s="281"/>
      <c r="Z3" s="197"/>
    </row>
    <row r="4" spans="1:26" ht="30.75" customHeight="1" x14ac:dyDescent="0.35">
      <c r="A4" s="293" t="s">
        <v>38</v>
      </c>
      <c r="B4" s="226" t="str">
        <f>Modulangebot!F4</f>
        <v>P1_02</v>
      </c>
      <c r="C4" s="227" t="str">
        <f>Modulangebot!I4</f>
        <v>Diagnostik, Förderung und Partizipation bei besonderem Bildungsbedarf</v>
      </c>
      <c r="D4" s="260">
        <f>Modulangebot!AM4</f>
        <v>2</v>
      </c>
      <c r="E4" s="260">
        <v>38</v>
      </c>
      <c r="F4" s="260"/>
      <c r="G4" s="260">
        <f>D4*38</f>
        <v>76</v>
      </c>
      <c r="H4" s="226" t="str">
        <f>Modulangebot!F6</f>
        <v>P4_01</v>
      </c>
      <c r="I4" s="227" t="str">
        <f>Modulangebot!I6</f>
        <v>Schulische Heilpädagogik im Schweizer Bildungssystem</v>
      </c>
      <c r="J4" s="260">
        <f>Modulangebot!AO6</f>
        <v>2</v>
      </c>
      <c r="K4" s="260">
        <v>38</v>
      </c>
      <c r="L4" s="260"/>
      <c r="M4" s="260">
        <f t="shared" ref="M4" si="0">J4*38</f>
        <v>76</v>
      </c>
      <c r="N4" s="226" t="str">
        <f>Modulangebot!F4</f>
        <v>P1_02</v>
      </c>
      <c r="O4" s="227" t="str">
        <f>Modulangebot!I4</f>
        <v>Diagnostik, Förderung und Partizipation bei besonderem Bildungsbedarf</v>
      </c>
      <c r="P4" s="260">
        <f>Modulangebot!AQ4</f>
        <v>2</v>
      </c>
      <c r="Q4" s="260">
        <v>38</v>
      </c>
      <c r="R4" s="261"/>
      <c r="S4" s="260">
        <f>P4*38</f>
        <v>76</v>
      </c>
      <c r="T4" s="226" t="str">
        <f>Modulangebot!F6</f>
        <v>P4_01</v>
      </c>
      <c r="U4" s="227" t="str">
        <f>Modulangebot!I6</f>
        <v>Schulische Heilpädagogik im Schweizer Bildungssystem</v>
      </c>
      <c r="V4" s="260">
        <f>Modulangebot!AS6</f>
        <v>2</v>
      </c>
      <c r="W4" s="260">
        <v>38</v>
      </c>
      <c r="X4" s="260"/>
      <c r="Y4" s="260">
        <f t="shared" ref="Y4" si="1">V4*38</f>
        <v>76</v>
      </c>
    </row>
    <row r="5" spans="1:26" ht="30.75" customHeight="1" x14ac:dyDescent="0.35">
      <c r="A5" s="294"/>
      <c r="B5" s="226" t="str">
        <f>Modulangebot!F10</f>
        <v>WP2_01.1</v>
      </c>
      <c r="C5" s="227" t="str">
        <f>Modulangebot!I10</f>
        <v>Heilpädagogik im Bereich Lernen I</v>
      </c>
      <c r="D5" s="260">
        <f>Modulangebot!AM10</f>
        <v>2</v>
      </c>
      <c r="E5" s="260">
        <v>30</v>
      </c>
      <c r="F5" s="260"/>
      <c r="G5" s="260">
        <f>D5*30</f>
        <v>60</v>
      </c>
      <c r="H5" s="226" t="str">
        <f>Modulangebot!F12</f>
        <v>WP2_02.1</v>
      </c>
      <c r="I5" s="227" t="str">
        <f>Modulangebot!I12</f>
        <v>Heilpädagogik im Bereich sozial-emotionale Entwicklung und Verhalten I</v>
      </c>
      <c r="J5" s="260">
        <f>Modulangebot!AO12</f>
        <v>1</v>
      </c>
      <c r="K5" s="260">
        <v>30</v>
      </c>
      <c r="L5" s="260"/>
      <c r="M5" s="260">
        <f>J5*30</f>
        <v>30</v>
      </c>
      <c r="N5" s="226" t="str">
        <f>Modulangebot!F10</f>
        <v>WP2_01.1</v>
      </c>
      <c r="O5" s="227" t="str">
        <f>Modulangebot!I10</f>
        <v>Heilpädagogik im Bereich Lernen I</v>
      </c>
      <c r="P5" s="260">
        <f>Modulangebot!AQ10</f>
        <v>2</v>
      </c>
      <c r="Q5" s="260">
        <v>30</v>
      </c>
      <c r="R5" s="261"/>
      <c r="S5" s="260">
        <f>P5*30</f>
        <v>60</v>
      </c>
      <c r="T5" s="226" t="str">
        <f>Modulangebot!F12</f>
        <v>WP2_02.1</v>
      </c>
      <c r="U5" s="227" t="str">
        <f>Modulangebot!I12</f>
        <v>Heilpädagogik im Bereich sozial-emotionale Entwicklung und Verhalten I</v>
      </c>
      <c r="V5" s="260">
        <f>Modulangebot!AS12</f>
        <v>1</v>
      </c>
      <c r="W5" s="260">
        <v>30</v>
      </c>
      <c r="X5" s="260"/>
      <c r="Y5" s="260">
        <f>V5*30</f>
        <v>30</v>
      </c>
    </row>
    <row r="6" spans="1:26" ht="30.75" customHeight="1" x14ac:dyDescent="0.35">
      <c r="A6" s="294"/>
      <c r="B6" s="321" t="str">
        <f>Modulangebot!F22</f>
        <v>WP2_07</v>
      </c>
      <c r="C6" s="322" t="str">
        <f>Modulangebot!I22</f>
        <v>Schwere mehrfache Beeinträchtigungen</v>
      </c>
      <c r="D6" s="323">
        <f>Modulangebot!AM22</f>
        <v>1</v>
      </c>
      <c r="E6" s="323">
        <v>30</v>
      </c>
      <c r="F6" s="323"/>
      <c r="G6" s="323">
        <f>D6*30</f>
        <v>30</v>
      </c>
      <c r="H6" s="226" t="str">
        <f>Modulangebot!F23</f>
        <v>WP2_08</v>
      </c>
      <c r="I6" s="227" t="str">
        <f>Modulangebot!I23</f>
        <v>Begabungs- und Begabtenförderung</v>
      </c>
      <c r="J6" s="260">
        <f>Modulangebot!AO23</f>
        <v>1</v>
      </c>
      <c r="K6" s="260">
        <v>30</v>
      </c>
      <c r="L6" s="260"/>
      <c r="M6" s="260">
        <f>J6*30</f>
        <v>30</v>
      </c>
      <c r="N6" s="226" t="str">
        <f>Modulangebot!F28</f>
        <v>WP3_03</v>
      </c>
      <c r="O6" s="227" t="str">
        <f>Modulangebot!I28</f>
        <v xml:space="preserve">Sprache bei besonderem Bildungsbedarf </v>
      </c>
      <c r="P6" s="260">
        <f>Modulangebot!AQ28</f>
        <v>1</v>
      </c>
      <c r="Q6" s="260">
        <v>30</v>
      </c>
      <c r="R6" s="261"/>
      <c r="S6" s="260">
        <f>P6*30</f>
        <v>30</v>
      </c>
      <c r="T6" s="226" t="str">
        <f>Modulangebot!F24</f>
        <v>WP2_09</v>
      </c>
      <c r="U6" s="227" t="str">
        <f>Modulangebot!I24</f>
        <v>Heilpädagogik im Bereich Sprache und Kommunikation</v>
      </c>
      <c r="V6" s="260">
        <f>Modulangebot!AS24</f>
        <v>1</v>
      </c>
      <c r="W6" s="260">
        <v>30</v>
      </c>
      <c r="X6" s="260"/>
      <c r="Y6" s="260">
        <f>V6*30</f>
        <v>30</v>
      </c>
    </row>
    <row r="7" spans="1:26" ht="30.75" customHeight="1" x14ac:dyDescent="0.35">
      <c r="A7" s="294"/>
      <c r="B7" s="226" t="str">
        <f>Modulangebot!F28</f>
        <v>WP3_03</v>
      </c>
      <c r="C7" s="227" t="str">
        <f>Modulangebot!I28</f>
        <v xml:space="preserve">Sprache bei besonderem Bildungsbedarf </v>
      </c>
      <c r="D7" s="260">
        <f>Modulangebot!AM28</f>
        <v>1</v>
      </c>
      <c r="E7" s="260">
        <v>30</v>
      </c>
      <c r="F7" s="260"/>
      <c r="G7" s="260">
        <f>D7*30</f>
        <v>30</v>
      </c>
      <c r="H7" s="226" t="str">
        <f>Modulangebot!F24</f>
        <v>WP2_09</v>
      </c>
      <c r="I7" s="227" t="str">
        <f>Modulangebot!I24</f>
        <v>Heilpädagogik im Bereich Sprache und Kommunikation</v>
      </c>
      <c r="J7" s="260">
        <f>Modulangebot!AO24</f>
        <v>1</v>
      </c>
      <c r="K7" s="260">
        <v>30</v>
      </c>
      <c r="L7" s="260"/>
      <c r="M7" s="260">
        <f>J7*30</f>
        <v>30</v>
      </c>
      <c r="N7" s="226" t="str">
        <f>Modulangebot!F36</f>
        <v>WP4_05.1</v>
      </c>
      <c r="O7" s="227" t="str">
        <f>Modulangebot!I36</f>
        <v>Schul- und Organisationsentwicklung in heilpädagogischen Berufsfeldern I</v>
      </c>
      <c r="P7" s="260">
        <f>Modulangebot!AQ36</f>
        <v>1</v>
      </c>
      <c r="Q7" s="260">
        <v>30</v>
      </c>
      <c r="R7" s="261"/>
      <c r="S7" s="260">
        <f>P7*30</f>
        <v>30</v>
      </c>
      <c r="T7" s="226" t="str">
        <f>Modulangebot!F27</f>
        <v>WP3_02</v>
      </c>
      <c r="U7" s="227" t="str">
        <f>Modulangebot!I27</f>
        <v xml:space="preserve">Mathematik bei besonderem Bildungsbedarf </v>
      </c>
      <c r="V7" s="260">
        <f>Modulangebot!AS27</f>
        <v>1</v>
      </c>
      <c r="W7" s="260">
        <v>30</v>
      </c>
      <c r="X7" s="260"/>
      <c r="Y7" s="260">
        <f>V7*30</f>
        <v>30</v>
      </c>
    </row>
    <row r="8" spans="1:26" ht="30.75" customHeight="1" x14ac:dyDescent="0.35">
      <c r="A8" s="294"/>
      <c r="B8" s="318" t="str">
        <f>Modulangebot!F8</f>
        <v>P4_02</v>
      </c>
      <c r="C8" s="319" t="str">
        <f>Modulangebot!I8</f>
        <v>Grundlagen der Heilpädagogischen Früherziehung</v>
      </c>
      <c r="D8" s="320">
        <f>Modulangebot!AM8</f>
        <v>1</v>
      </c>
      <c r="E8" s="320">
        <v>30</v>
      </c>
      <c r="F8" s="320"/>
      <c r="G8" s="320">
        <f t="shared" ref="G8" si="2">D8*38</f>
        <v>38</v>
      </c>
      <c r="H8" s="226" t="str">
        <f>Modulangebot!F27</f>
        <v>WP3_02</v>
      </c>
      <c r="I8" s="227" t="str">
        <f>Modulangebot!I27</f>
        <v xml:space="preserve">Mathematik bei besonderem Bildungsbedarf </v>
      </c>
      <c r="J8" s="260">
        <f>Modulangebot!AO27</f>
        <v>1</v>
      </c>
      <c r="K8" s="260">
        <v>30</v>
      </c>
      <c r="L8" s="260"/>
      <c r="M8" s="260">
        <f>J8*30</f>
        <v>30</v>
      </c>
      <c r="N8" s="318" t="str">
        <f>Modulangebot!F41</f>
        <v>P4_08</v>
      </c>
      <c r="O8" s="319" t="str">
        <f>Modulangebot!I41</f>
        <v>Beratung und Begleitung von Eltern und weiteren Bezugs- und Fachpersonen in der Heilpädagogischen Früherziehung</v>
      </c>
      <c r="P8" s="320">
        <f>Modulangebot!AQ41</f>
        <v>1</v>
      </c>
      <c r="Q8" s="320">
        <v>30</v>
      </c>
      <c r="R8" s="320"/>
      <c r="S8" s="320">
        <f>P8*30</f>
        <v>30</v>
      </c>
      <c r="T8" s="226" t="str">
        <f>Modulangebot!F43</f>
        <v>BP5_01</v>
      </c>
      <c r="U8" s="227" t="str">
        <f>Modulangebot!I43</f>
        <v>Berufspraxis I - III</v>
      </c>
      <c r="V8" s="260">
        <f>Modulangebot!AS43</f>
        <v>4</v>
      </c>
      <c r="W8" s="260">
        <v>0</v>
      </c>
      <c r="X8" s="260">
        <f>V8*15</f>
        <v>60</v>
      </c>
    </row>
    <row r="9" spans="1:26" ht="30.75" customHeight="1" x14ac:dyDescent="0.35">
      <c r="A9" s="294"/>
      <c r="B9" s="226" t="str">
        <f>Modulangebot!F43</f>
        <v>BP5_01</v>
      </c>
      <c r="C9" s="227" t="str">
        <f>Modulangebot!I43</f>
        <v>Berufspraxis I - III</v>
      </c>
      <c r="D9" s="260">
        <f>Modulangebot!AM43</f>
        <v>4</v>
      </c>
      <c r="E9" s="260">
        <v>0</v>
      </c>
      <c r="F9" s="260">
        <f>D9*15</f>
        <v>60</v>
      </c>
      <c r="H9" s="226" t="str">
        <f>Modulangebot!F43</f>
        <v>BP5_01</v>
      </c>
      <c r="I9" s="227" t="str">
        <f>Modulangebot!I43</f>
        <v>Berufspraxis I - III</v>
      </c>
      <c r="J9" s="260">
        <f>Modulangebot!AO43</f>
        <v>4</v>
      </c>
      <c r="K9" s="260">
        <v>0</v>
      </c>
      <c r="L9" s="260">
        <f>J9*15</f>
        <v>60</v>
      </c>
      <c r="N9" s="226" t="str">
        <f>Modulangebot!F43</f>
        <v>BP5_01</v>
      </c>
      <c r="O9" s="227" t="str">
        <f>Modulangebot!I43</f>
        <v>Berufspraxis I - III</v>
      </c>
      <c r="P9" s="260">
        <f>Modulangebot!AQ43</f>
        <v>4</v>
      </c>
      <c r="Q9" s="260">
        <v>30</v>
      </c>
      <c r="R9" s="261">
        <v>60</v>
      </c>
      <c r="S9" s="260"/>
      <c r="T9" s="226" t="str">
        <f>Modulangebot!F44</f>
        <v>BP5_02</v>
      </c>
      <c r="U9" s="227" t="str">
        <f>Modulangebot!I44</f>
        <v>Portfolio</v>
      </c>
      <c r="V9" s="260">
        <f>Modulangebot!AS44</f>
        <v>1.3333333333333333</v>
      </c>
      <c r="W9" s="260">
        <v>15</v>
      </c>
      <c r="X9" s="260">
        <f>V9*15*3</f>
        <v>60</v>
      </c>
    </row>
    <row r="10" spans="1:26" ht="30.75" customHeight="1" x14ac:dyDescent="0.35">
      <c r="A10" s="294"/>
      <c r="B10" s="226" t="str">
        <f>Modulangebot!F44</f>
        <v>BP5_02</v>
      </c>
      <c r="C10" s="227" t="str">
        <f>Modulangebot!I44</f>
        <v>Portfolio</v>
      </c>
      <c r="D10" s="260">
        <f>Modulangebot!AM44</f>
        <v>1.3333333333333333</v>
      </c>
      <c r="E10" s="260">
        <v>15</v>
      </c>
      <c r="F10" s="260">
        <f>D10*15*3</f>
        <v>60</v>
      </c>
      <c r="H10" s="226" t="str">
        <f>Modulangebot!F44</f>
        <v>BP5_02</v>
      </c>
      <c r="I10" s="227" t="str">
        <f>Modulangebot!I44</f>
        <v>Portfolio</v>
      </c>
      <c r="J10" s="264">
        <f>Modulangebot!AO44</f>
        <v>1.3333333333333333</v>
      </c>
      <c r="K10" s="264">
        <v>15</v>
      </c>
      <c r="L10" s="264">
        <f>J10*15*3</f>
        <v>60</v>
      </c>
      <c r="M10" s="225"/>
      <c r="N10" s="226" t="str">
        <f>Modulangebot!F44</f>
        <v>BP5_02</v>
      </c>
      <c r="O10" s="227" t="str">
        <f>Modulangebot!I44</f>
        <v>Portfolio</v>
      </c>
      <c r="P10" s="260">
        <f>Modulangebot!AQ44</f>
        <v>1.3333333333333333</v>
      </c>
      <c r="Q10" s="260">
        <v>0</v>
      </c>
      <c r="R10" s="260">
        <f>P10*15*3</f>
        <v>60</v>
      </c>
      <c r="T10" s="330"/>
      <c r="U10" s="331"/>
      <c r="W10" s="261"/>
    </row>
    <row r="11" spans="1:26" ht="30.75" customHeight="1" x14ac:dyDescent="0.35">
      <c r="A11" s="294"/>
      <c r="B11" s="226" t="str">
        <f>Modulangebot!F46</f>
        <v>M5_03</v>
      </c>
      <c r="C11" s="227" t="str">
        <f>Modulangebot!I46</f>
        <v>Masterarbeit</v>
      </c>
      <c r="D11" s="262">
        <f>Modulangebot!AM46</f>
        <v>0.5</v>
      </c>
      <c r="E11" s="261">
        <v>160</v>
      </c>
      <c r="F11" s="261">
        <f>D11*150</f>
        <v>75</v>
      </c>
      <c r="G11" s="263"/>
      <c r="H11" s="228"/>
      <c r="I11" s="229"/>
      <c r="J11" s="264"/>
      <c r="K11" s="264"/>
      <c r="L11" s="264"/>
      <c r="M11" s="225"/>
      <c r="N11" s="226" t="str">
        <f>Modulangebot!F46</f>
        <v>M5_03</v>
      </c>
      <c r="O11" s="227" t="str">
        <f>Modulangebot!I46</f>
        <v>Masterarbeit</v>
      </c>
      <c r="P11" s="260">
        <f>Modulangebot!AQ46</f>
        <v>0.5</v>
      </c>
      <c r="Q11" s="261">
        <v>160</v>
      </c>
      <c r="R11" s="260">
        <f>P11*150</f>
        <v>75</v>
      </c>
      <c r="W11" s="264"/>
    </row>
    <row r="12" spans="1:26" s="256" customFormat="1" x14ac:dyDescent="0.35">
      <c r="A12" s="255"/>
      <c r="B12" s="228"/>
      <c r="C12" s="229"/>
      <c r="G12" s="265">
        <f>SUM(G4:G11)</f>
        <v>234</v>
      </c>
      <c r="H12" s="228"/>
      <c r="I12" s="229"/>
      <c r="M12" s="265">
        <f>SUM(M4:M10)</f>
        <v>196</v>
      </c>
      <c r="N12" s="228"/>
      <c r="O12" s="229"/>
      <c r="S12" s="265">
        <f>SUM(S4:S11)</f>
        <v>226</v>
      </c>
      <c r="T12" s="228"/>
      <c r="U12" s="229"/>
      <c r="Y12" s="265">
        <f>SUM(Y4:Y10)</f>
        <v>166</v>
      </c>
      <c r="Z12" s="228"/>
    </row>
    <row r="13" spans="1:26" ht="30.75" customHeight="1" x14ac:dyDescent="0.35">
      <c r="A13" s="295" t="s">
        <v>39</v>
      </c>
      <c r="B13" s="321" t="str">
        <f>Modulangebot!F3</f>
        <v>P1_01</v>
      </c>
      <c r="C13" s="322" t="str">
        <f>Modulangebot!I3</f>
        <v>Grundfragen der Heilpädagogik</v>
      </c>
      <c r="D13" s="323">
        <f>Modulangebot!AN3</f>
        <v>3</v>
      </c>
      <c r="E13" s="323">
        <v>38</v>
      </c>
      <c r="F13" s="323"/>
      <c r="G13" s="323">
        <f t="shared" ref="G13" si="3">D13*38</f>
        <v>114</v>
      </c>
      <c r="H13" s="226" t="str">
        <f>Modulangebot!F5</f>
        <v>P3_01</v>
      </c>
      <c r="I13" s="227" t="str">
        <f>Modulangebot!I5</f>
        <v>Inklusive Didaktik unter heilpädagogischer Perspektive. Lernen und Partizipation in Sprache und Mathematik</v>
      </c>
      <c r="J13" s="260">
        <f>Modulangebot!AP5</f>
        <v>2</v>
      </c>
      <c r="K13" s="260">
        <v>38</v>
      </c>
      <c r="L13" s="260"/>
      <c r="M13" s="260">
        <f t="shared" ref="M13" si="4">J13*38</f>
        <v>76</v>
      </c>
      <c r="N13" s="321" t="str">
        <f>Modulangebot!F3</f>
        <v>P1_01</v>
      </c>
      <c r="O13" s="322" t="str">
        <f>Modulangebot!I3</f>
        <v>Grundfragen der Heilpädagogik</v>
      </c>
      <c r="P13" s="323">
        <f>Modulangebot!AR3</f>
        <v>2</v>
      </c>
      <c r="Q13" s="323">
        <v>38</v>
      </c>
      <c r="R13" s="323"/>
      <c r="S13" s="323">
        <f t="shared" ref="S13" si="5">P13*38</f>
        <v>76</v>
      </c>
      <c r="T13" s="226" t="str">
        <f>Modulangebot!F5</f>
        <v>P3_01</v>
      </c>
      <c r="U13" s="227" t="str">
        <f>Modulangebot!I5</f>
        <v>Inklusive Didaktik unter heilpädagogischer Perspektive. Lernen und Partizipation in Sprache und Mathematik</v>
      </c>
      <c r="V13" s="260">
        <f>Modulangebot!AT5</f>
        <v>2</v>
      </c>
      <c r="W13" s="260">
        <v>38</v>
      </c>
      <c r="X13" s="260"/>
      <c r="Y13" s="260">
        <f t="shared" ref="Y13" si="6">V13*38</f>
        <v>76</v>
      </c>
    </row>
    <row r="14" spans="1:26" ht="30.75" customHeight="1" x14ac:dyDescent="0.35">
      <c r="A14" s="296"/>
      <c r="B14" s="226" t="str">
        <f>Modulangebot!F10</f>
        <v>WP2_01.1</v>
      </c>
      <c r="C14" s="227" t="str">
        <f>Modulangebot!I10</f>
        <v>Heilpädagogik im Bereich Lernen I</v>
      </c>
      <c r="D14" s="260">
        <f>Modulangebot!AN10</f>
        <v>1</v>
      </c>
      <c r="E14" s="260">
        <v>30</v>
      </c>
      <c r="F14" s="260"/>
      <c r="G14" s="260">
        <f>D14*30</f>
        <v>30</v>
      </c>
      <c r="H14" s="226" t="str">
        <f>Modulangebot!F12</f>
        <v>WP2_02.1</v>
      </c>
      <c r="I14" s="227" t="str">
        <f>Modulangebot!I12</f>
        <v>Heilpädagogik im Bereich sozial-emotionale Entwicklung und Verhalten I</v>
      </c>
      <c r="J14" s="260">
        <f>Modulangebot!AP12</f>
        <v>2</v>
      </c>
      <c r="K14" s="260">
        <v>30</v>
      </c>
      <c r="L14" s="260"/>
      <c r="M14" s="260">
        <f>J14*30</f>
        <v>60</v>
      </c>
      <c r="N14" s="226" t="str">
        <f>Modulangebot!F10</f>
        <v>WP2_01.1</v>
      </c>
      <c r="O14" s="227" t="str">
        <f>Modulangebot!I10</f>
        <v>Heilpädagogik im Bereich Lernen I</v>
      </c>
      <c r="P14" s="260">
        <f>Modulangebot!AR10</f>
        <v>1</v>
      </c>
      <c r="Q14" s="260">
        <v>30</v>
      </c>
      <c r="R14" s="260"/>
      <c r="S14" s="260">
        <f>P14*30</f>
        <v>30</v>
      </c>
      <c r="T14" s="226" t="str">
        <f>Modulangebot!F12</f>
        <v>WP2_02.1</v>
      </c>
      <c r="U14" s="227" t="str">
        <f>Modulangebot!I12</f>
        <v>Heilpädagogik im Bereich sozial-emotionale Entwicklung und Verhalten I</v>
      </c>
      <c r="V14" s="260">
        <f>Modulangebot!AT12</f>
        <v>2</v>
      </c>
      <c r="W14" s="260">
        <v>30</v>
      </c>
      <c r="X14" s="260"/>
      <c r="Y14" s="260">
        <f>V14*30</f>
        <v>60</v>
      </c>
    </row>
    <row r="15" spans="1:26" ht="30.75" customHeight="1" x14ac:dyDescent="0.35">
      <c r="A15" s="296"/>
      <c r="B15" s="226" t="str">
        <f>Modulangebot!F14</f>
        <v>WP2_03.1</v>
      </c>
      <c r="C15" s="227" t="str">
        <f>Modulangebot!I14</f>
        <v>Heilpädagogik im Bereich geistige Entwicklung I</v>
      </c>
      <c r="D15" s="260">
        <f>Modulangebot!AN14</f>
        <v>1</v>
      </c>
      <c r="E15" s="260">
        <v>30</v>
      </c>
      <c r="F15" s="260"/>
      <c r="G15" s="260">
        <f>D15*30</f>
        <v>30</v>
      </c>
      <c r="H15" s="226" t="str">
        <f>Modulangebot!F25</f>
        <v>WP2_10</v>
      </c>
      <c r="I15" s="227" t="str">
        <f>Modulangebot!I25</f>
        <v>Autismus im Kontext der Schulischen Heilpädagogik</v>
      </c>
      <c r="J15" s="260">
        <f>Modulangebot!AP25</f>
        <v>1</v>
      </c>
      <c r="K15" s="260">
        <v>30</v>
      </c>
      <c r="L15" s="260"/>
      <c r="M15" s="260">
        <f>J15*30</f>
        <v>30</v>
      </c>
      <c r="N15" s="226" t="str">
        <f>Modulangebot!F14</f>
        <v>WP2_03.1</v>
      </c>
      <c r="O15" s="227" t="str">
        <f>Modulangebot!I14</f>
        <v>Heilpädagogik im Bereich geistige Entwicklung I</v>
      </c>
      <c r="P15" s="260">
        <f>Modulangebot!AR14</f>
        <v>1</v>
      </c>
      <c r="Q15" s="260">
        <v>30</v>
      </c>
      <c r="R15" s="260"/>
      <c r="S15" s="260">
        <f>P15*30</f>
        <v>30</v>
      </c>
      <c r="T15" s="226" t="str">
        <f>Modulangebot!F25</f>
        <v>WP2_10</v>
      </c>
      <c r="U15" s="227" t="str">
        <f>Modulangebot!I25</f>
        <v>Autismus im Kontext der Schulischen Heilpädagogik</v>
      </c>
      <c r="V15" s="260">
        <f>Modulangebot!AT25</f>
        <v>1</v>
      </c>
      <c r="W15" s="260">
        <v>30</v>
      </c>
      <c r="X15" s="260"/>
      <c r="Y15" s="260">
        <f>V15*30</f>
        <v>30</v>
      </c>
    </row>
    <row r="16" spans="1:26" ht="30.75" customHeight="1" x14ac:dyDescent="0.35">
      <c r="A16" s="296"/>
      <c r="B16" s="321" t="str">
        <f>Modulangebot!F20</f>
        <v>WP2_06.1</v>
      </c>
      <c r="C16" s="322" t="str">
        <f>Modulangebot!I20</f>
        <v>Heilpädagogik im Bereich körperlich-motorische Entwicklung. Motorische Beeinträchtigungen</v>
      </c>
      <c r="D16" s="323">
        <f>Modulangebot!AN20</f>
        <v>1</v>
      </c>
      <c r="E16" s="323">
        <v>30</v>
      </c>
      <c r="F16" s="323"/>
      <c r="G16" s="323">
        <f>D16*30</f>
        <v>30</v>
      </c>
      <c r="H16" s="226" t="str">
        <f>Modulangebot!F32</f>
        <v>W3_07</v>
      </c>
      <c r="I16" s="227" t="str">
        <f>Modulangebot!I32</f>
        <v>Deutsch als Zweitsprache und Mehrsprachigkeit</v>
      </c>
      <c r="J16" s="260">
        <f>Modulangebot!AP32</f>
        <v>1</v>
      </c>
      <c r="K16" s="260">
        <v>44</v>
      </c>
      <c r="L16" s="260"/>
      <c r="M16" s="260">
        <f>J16*44</f>
        <v>44</v>
      </c>
      <c r="N16" s="321" t="str">
        <f>Modulangebot!F16</f>
        <v>WP2_04.1</v>
      </c>
      <c r="O16" s="322" t="str">
        <f>Modulangebot!I16</f>
        <v>Heilpädagogik im Bereich Hören I</v>
      </c>
      <c r="P16" s="323">
        <f>Modulangebot!AR16</f>
        <v>1</v>
      </c>
      <c r="Q16" s="323">
        <v>30</v>
      </c>
      <c r="R16" s="323"/>
      <c r="S16" s="323">
        <f>P16*30</f>
        <v>30</v>
      </c>
      <c r="T16" s="226" t="str">
        <f>Modulangebot!F32</f>
        <v>W3_07</v>
      </c>
      <c r="U16" s="227" t="str">
        <f>Modulangebot!I32</f>
        <v>Deutsch als Zweitsprache und Mehrsprachigkeit</v>
      </c>
      <c r="V16" s="260">
        <f>Modulangebot!AT32</f>
        <v>1</v>
      </c>
      <c r="W16" s="260">
        <v>44</v>
      </c>
      <c r="X16" s="260"/>
      <c r="Y16" s="260">
        <f>V16*44</f>
        <v>44</v>
      </c>
    </row>
    <row r="17" spans="1:26" ht="30.75" customHeight="1" x14ac:dyDescent="0.35">
      <c r="A17" s="296"/>
      <c r="B17" s="226" t="str">
        <f>Modulangebot!F43</f>
        <v>BP5_01</v>
      </c>
      <c r="C17" s="227" t="str">
        <f>Modulangebot!I43</f>
        <v>Berufspraxis I - III</v>
      </c>
      <c r="D17" s="260">
        <f>Modulangebot!AN43</f>
        <v>4</v>
      </c>
      <c r="E17" s="260">
        <v>0</v>
      </c>
      <c r="F17" s="260">
        <f>D17*15</f>
        <v>60</v>
      </c>
      <c r="H17" s="226" t="str">
        <f>Modulangebot!F43</f>
        <v>BP5_01</v>
      </c>
      <c r="I17" s="227" t="str">
        <f>Modulangebot!I43</f>
        <v>Berufspraxis I - III</v>
      </c>
      <c r="J17" s="260">
        <f>Modulangebot!AP43</f>
        <v>4</v>
      </c>
      <c r="K17" s="260">
        <v>0</v>
      </c>
      <c r="L17" s="260">
        <f>J17*15</f>
        <v>60</v>
      </c>
      <c r="N17" s="321" t="str">
        <f>Modulangebot!F18</f>
        <v>WP2_05.1</v>
      </c>
      <c r="O17" s="322" t="str">
        <f>Modulangebot!I18</f>
        <v>Heilpädagogik im Bereich Sehen I</v>
      </c>
      <c r="P17" s="323">
        <f>Modulangebot!AR18</f>
        <v>1</v>
      </c>
      <c r="Q17" s="323">
        <v>30</v>
      </c>
      <c r="R17" s="323"/>
      <c r="S17" s="323">
        <f>P17*30</f>
        <v>30</v>
      </c>
      <c r="T17" s="226" t="str">
        <f>Modulangebot!F43</f>
        <v>BP5_01</v>
      </c>
      <c r="U17" s="227" t="str">
        <f>Modulangebot!I43</f>
        <v>Berufspraxis I - III</v>
      </c>
      <c r="V17" s="260">
        <f>Modulangebot!AT43</f>
        <v>4</v>
      </c>
      <c r="W17" s="260">
        <v>0</v>
      </c>
      <c r="X17" s="260">
        <f>V17*15</f>
        <v>60</v>
      </c>
    </row>
    <row r="18" spans="1:26" ht="30.75" customHeight="1" x14ac:dyDescent="0.35">
      <c r="A18" s="296"/>
      <c r="B18" s="226" t="str">
        <f>Modulangebot!F44</f>
        <v>BP5_02</v>
      </c>
      <c r="C18" s="227" t="str">
        <f>Modulangebot!I44</f>
        <v>Portfolio</v>
      </c>
      <c r="D18" s="262">
        <f>Modulangebot!AN44</f>
        <v>1.3333333333333333</v>
      </c>
      <c r="E18" s="261">
        <v>15</v>
      </c>
      <c r="F18" s="261">
        <f>D18*15*3</f>
        <v>60</v>
      </c>
      <c r="G18" s="263"/>
      <c r="H18" s="226" t="str">
        <f>Modulangebot!F44</f>
        <v>BP5_02</v>
      </c>
      <c r="I18" s="227" t="str">
        <f>Modulangebot!I44</f>
        <v>Portfolio</v>
      </c>
      <c r="J18" s="260">
        <f>Modulangebot!AP44</f>
        <v>1.3333333333333333</v>
      </c>
      <c r="K18" s="260">
        <v>15</v>
      </c>
      <c r="L18" s="260">
        <f>J18*15*3</f>
        <v>60</v>
      </c>
      <c r="N18" s="226" t="str">
        <f>Modulangebot!F34</f>
        <v>WP4_04.1</v>
      </c>
      <c r="O18" s="227" t="str">
        <f>Modulangebot!I34</f>
        <v>Beratung und Coaching in heilpädagogischen Berufsfeldern</v>
      </c>
      <c r="P18" s="260">
        <f>Modulangebot!AR34</f>
        <v>1</v>
      </c>
      <c r="Q18" s="260">
        <v>30</v>
      </c>
      <c r="R18" s="260"/>
      <c r="S18" s="260">
        <f>P18*30</f>
        <v>30</v>
      </c>
      <c r="T18" s="226" t="str">
        <f>Modulangebot!F44</f>
        <v>BP5_02</v>
      </c>
      <c r="U18" s="227" t="str">
        <f>Modulangebot!I44</f>
        <v>Portfolio</v>
      </c>
      <c r="V18" s="262">
        <f>Modulangebot!AT44</f>
        <v>1.3333333333333333</v>
      </c>
      <c r="W18" s="261">
        <v>15</v>
      </c>
      <c r="X18" s="261">
        <f>V18*15*3</f>
        <v>60</v>
      </c>
      <c r="Y18" s="263"/>
    </row>
    <row r="19" spans="1:26" ht="30.75" customHeight="1" x14ac:dyDescent="0.35">
      <c r="A19" s="296"/>
      <c r="B19" s="268"/>
      <c r="C19" s="269"/>
      <c r="D19" s="261"/>
      <c r="E19" s="261"/>
      <c r="F19" s="261"/>
      <c r="G19" s="263"/>
      <c r="H19" s="268"/>
      <c r="I19" s="269"/>
      <c r="J19" s="260"/>
      <c r="K19" s="260"/>
      <c r="L19" s="260"/>
      <c r="N19" s="318" t="str">
        <f>Modulangebot!F39</f>
        <v>P4_07</v>
      </c>
      <c r="O19" s="319" t="str">
        <f>Modulangebot!I39</f>
        <v>Entwicklungsorientierte Intervention in der Heilpädagogischen Früherziehung</v>
      </c>
      <c r="P19" s="320">
        <f>Modulangebot!AR39</f>
        <v>1</v>
      </c>
      <c r="Q19" s="320">
        <v>44</v>
      </c>
      <c r="R19" s="320"/>
      <c r="S19" s="320">
        <f>P19*44</f>
        <v>44</v>
      </c>
      <c r="T19" s="330"/>
      <c r="U19" s="331"/>
      <c r="V19" s="261"/>
      <c r="W19" s="261"/>
      <c r="X19" s="261"/>
      <c r="Y19" s="263"/>
    </row>
    <row r="20" spans="1:26" ht="30.75" customHeight="1" x14ac:dyDescent="0.35">
      <c r="A20" s="296"/>
      <c r="B20" s="266"/>
      <c r="C20" s="253"/>
      <c r="D20" s="261"/>
      <c r="E20" s="261"/>
      <c r="F20" s="261"/>
      <c r="G20" s="263"/>
      <c r="I20" s="253"/>
      <c r="J20" s="260"/>
      <c r="K20" s="260"/>
      <c r="L20" s="260"/>
      <c r="N20" s="226" t="str">
        <f>Modulangebot!F43</f>
        <v>BP5_01</v>
      </c>
      <c r="O20" s="227" t="str">
        <f>Modulangebot!I43</f>
        <v>Berufspraxis I - III</v>
      </c>
      <c r="P20" s="260">
        <f>Modulangebot!AR43</f>
        <v>4</v>
      </c>
      <c r="Q20" s="260">
        <v>0</v>
      </c>
      <c r="R20" s="260">
        <f>P20*15</f>
        <v>60</v>
      </c>
      <c r="U20" s="253"/>
      <c r="V20" s="261"/>
      <c r="W20" s="261"/>
      <c r="X20" s="261"/>
      <c r="Y20" s="263"/>
    </row>
    <row r="21" spans="1:26" ht="30.75" customHeight="1" x14ac:dyDescent="0.35">
      <c r="A21" s="296"/>
      <c r="B21" s="197"/>
      <c r="C21" s="198"/>
      <c r="D21" s="264"/>
      <c r="E21" s="264"/>
      <c r="F21" s="264"/>
      <c r="G21" s="285"/>
      <c r="H21" s="197"/>
      <c r="I21" s="198"/>
      <c r="J21" s="260"/>
      <c r="K21" s="260"/>
      <c r="L21" s="260"/>
      <c r="N21" s="226" t="str">
        <f>Modulangebot!F44</f>
        <v>BP5_02</v>
      </c>
      <c r="O21" s="227" t="str">
        <f>Modulangebot!I44</f>
        <v>Portfolio</v>
      </c>
      <c r="P21" s="260">
        <f>Modulangebot!AR44</f>
        <v>1.3333333333333333</v>
      </c>
      <c r="Q21" s="260">
        <v>15</v>
      </c>
      <c r="R21" s="260">
        <f>P21*15*3</f>
        <v>60</v>
      </c>
      <c r="T21" s="197"/>
      <c r="U21" s="198"/>
      <c r="V21" s="264"/>
      <c r="W21" s="264"/>
      <c r="X21" s="264"/>
      <c r="Y21" s="285"/>
    </row>
    <row r="22" spans="1:26" s="256" customFormat="1" x14ac:dyDescent="0.35">
      <c r="A22" s="255"/>
      <c r="B22" s="228"/>
      <c r="C22" s="229"/>
      <c r="G22" s="265">
        <f>SUM(G13:G18)</f>
        <v>204</v>
      </c>
      <c r="H22" s="228"/>
      <c r="I22" s="229"/>
      <c r="M22" s="265">
        <f>SUM(M13:M18)</f>
        <v>210</v>
      </c>
      <c r="N22" s="228"/>
      <c r="O22" s="229"/>
      <c r="S22" s="265">
        <f>SUM(S14:S21)</f>
        <v>194</v>
      </c>
      <c r="T22" s="182"/>
      <c r="U22" s="183"/>
      <c r="V22" s="258"/>
      <c r="W22" s="225"/>
      <c r="X22" s="258"/>
      <c r="Y22" s="260">
        <f>SUM(Y13:Y18)</f>
        <v>210</v>
      </c>
      <c r="Z22" s="228"/>
    </row>
    <row r="23" spans="1:26" s="225" customFormat="1" ht="15.5" x14ac:dyDescent="0.35">
      <c r="A23" s="292" t="s">
        <v>40</v>
      </c>
      <c r="B23" s="279" t="s">
        <v>41</v>
      </c>
      <c r="C23" s="280"/>
      <c r="D23" s="281"/>
      <c r="E23" s="281"/>
      <c r="F23" s="281"/>
      <c r="G23" s="281"/>
      <c r="H23" s="286"/>
      <c r="I23" s="287"/>
      <c r="J23" s="288"/>
      <c r="K23" s="288"/>
      <c r="L23" s="288"/>
      <c r="M23" s="289"/>
      <c r="N23" s="282"/>
      <c r="O23" s="280"/>
      <c r="P23" s="281"/>
      <c r="Q23" s="290"/>
      <c r="R23" s="281"/>
      <c r="S23" s="281"/>
      <c r="T23" s="286"/>
      <c r="U23" s="287"/>
      <c r="V23" s="290"/>
      <c r="W23" s="290"/>
      <c r="X23" s="290"/>
      <c r="Y23" s="291"/>
      <c r="Z23" s="197"/>
    </row>
    <row r="24" spans="1:26" ht="30.75" customHeight="1" x14ac:dyDescent="0.35">
      <c r="A24" s="297" t="s">
        <v>38</v>
      </c>
      <c r="B24" s="226" t="str">
        <f>Modulangebot!F4</f>
        <v>P1_02</v>
      </c>
      <c r="C24" s="227" t="str">
        <f>Modulangebot!I4</f>
        <v>Diagnostik, Förderung und Partizipation bei besonderem Bildungsbedarf</v>
      </c>
      <c r="D24" s="260">
        <f>Modulangebot!AY4</f>
        <v>2</v>
      </c>
      <c r="E24" s="260">
        <v>38</v>
      </c>
      <c r="F24" s="260"/>
      <c r="G24" s="260">
        <f>D24*38</f>
        <v>76</v>
      </c>
      <c r="H24" s="226" t="str">
        <f>Modulangebot!F6</f>
        <v>P4_01</v>
      </c>
      <c r="I24" s="227" t="str">
        <f>Modulangebot!I6</f>
        <v>Schulische Heilpädagogik im Schweizer Bildungssystem</v>
      </c>
      <c r="J24" s="260">
        <f>Modulangebot!BA6</f>
        <v>2</v>
      </c>
      <c r="K24" s="260">
        <v>38</v>
      </c>
      <c r="L24" s="260"/>
      <c r="M24" s="260">
        <f t="shared" ref="M24" si="7">J24*38</f>
        <v>76</v>
      </c>
      <c r="N24" s="226" t="str">
        <f>Modulangebot!F4</f>
        <v>P1_02</v>
      </c>
      <c r="O24" s="227" t="str">
        <f>Modulangebot!I4</f>
        <v>Diagnostik, Förderung und Partizipation bei besonderem Bildungsbedarf</v>
      </c>
      <c r="P24" s="260">
        <f>Modulangebot!BC4</f>
        <v>2</v>
      </c>
      <c r="Q24" s="260">
        <v>38</v>
      </c>
      <c r="R24" s="261"/>
      <c r="S24" s="260">
        <f>P24*38</f>
        <v>76</v>
      </c>
      <c r="T24" s="226" t="str">
        <f>Modulangebot!F6</f>
        <v>P4_01</v>
      </c>
      <c r="U24" s="227" t="str">
        <f>Modulangebot!I6</f>
        <v>Schulische Heilpädagogik im Schweizer Bildungssystem</v>
      </c>
      <c r="V24" s="260">
        <f>Modulangebot!BE6</f>
        <v>2</v>
      </c>
      <c r="W24" s="260">
        <v>38</v>
      </c>
      <c r="X24" s="260"/>
      <c r="Y24" s="260">
        <f t="shared" ref="Y24" si="8">V24*38</f>
        <v>76</v>
      </c>
    </row>
    <row r="25" spans="1:26" ht="30.75" customHeight="1" x14ac:dyDescent="0.35">
      <c r="A25" s="298"/>
      <c r="B25" s="226" t="str">
        <f>Modulangebot!F11</f>
        <v>WP2_01.2</v>
      </c>
      <c r="C25" s="227" t="str">
        <f>Modulangebot!I11</f>
        <v>Heilpädagogik im Bereich Lernen II</v>
      </c>
      <c r="D25" s="260">
        <f>Modulangebot!AY11</f>
        <v>2</v>
      </c>
      <c r="E25" s="260">
        <v>30</v>
      </c>
      <c r="F25" s="260"/>
      <c r="G25" s="260">
        <f>D25*30</f>
        <v>60</v>
      </c>
      <c r="H25" s="226" t="str">
        <f>Modulangebot!F13</f>
        <v>WP2_02.2</v>
      </c>
      <c r="I25" s="227" t="str">
        <f>Modulangebot!I13</f>
        <v>Heilpädagogik im Bereich sozial-emotionale Entwicklung und Verhalten II</v>
      </c>
      <c r="J25" s="260">
        <f>Modulangebot!BA13</f>
        <v>1</v>
      </c>
      <c r="K25" s="260">
        <v>30</v>
      </c>
      <c r="L25" s="260"/>
      <c r="M25" s="260">
        <f>J25*30</f>
        <v>30</v>
      </c>
      <c r="N25" s="226" t="str">
        <f>Modulangebot!F11</f>
        <v>WP2_01.2</v>
      </c>
      <c r="O25" s="227" t="str">
        <f>Modulangebot!I11</f>
        <v>Heilpädagogik im Bereich Lernen II</v>
      </c>
      <c r="P25" s="260">
        <f>Modulangebot!BC11</f>
        <v>2</v>
      </c>
      <c r="Q25" s="260">
        <v>30</v>
      </c>
      <c r="R25" s="261"/>
      <c r="S25" s="260">
        <f>P25*30</f>
        <v>60</v>
      </c>
      <c r="T25" s="226" t="str">
        <f>Modulangebot!F13</f>
        <v>WP2_02.2</v>
      </c>
      <c r="U25" s="227" t="str">
        <f>Modulangebot!I13</f>
        <v>Heilpädagogik im Bereich sozial-emotionale Entwicklung und Verhalten II</v>
      </c>
      <c r="V25" s="260">
        <f>Modulangebot!BE13</f>
        <v>1</v>
      </c>
      <c r="W25" s="260">
        <v>30</v>
      </c>
      <c r="X25" s="260"/>
      <c r="Y25" s="260">
        <f>V25*30</f>
        <v>30</v>
      </c>
    </row>
    <row r="26" spans="1:26" ht="30.75" customHeight="1" x14ac:dyDescent="0.35">
      <c r="A26" s="298"/>
      <c r="B26" s="226" t="str">
        <f>Modulangebot!F28</f>
        <v>WP3_03</v>
      </c>
      <c r="C26" s="227" t="str">
        <f>Modulangebot!I28</f>
        <v xml:space="preserve">Sprache bei besonderem Bildungsbedarf </v>
      </c>
      <c r="D26" s="260">
        <f>Modulangebot!AY28</f>
        <v>1</v>
      </c>
      <c r="E26" s="260">
        <v>30</v>
      </c>
      <c r="F26" s="260"/>
      <c r="G26" s="260">
        <f>D26*30</f>
        <v>30</v>
      </c>
      <c r="H26" s="226" t="str">
        <f>Modulangebot!F24</f>
        <v>WP2_09</v>
      </c>
      <c r="I26" s="227" t="str">
        <f>Modulangebot!I24</f>
        <v>Heilpädagogik im Bereich Sprache und Kommunikation</v>
      </c>
      <c r="J26" s="260">
        <f>Modulangebot!BA24</f>
        <v>1</v>
      </c>
      <c r="K26" s="260">
        <v>30</v>
      </c>
      <c r="L26" s="260"/>
      <c r="M26" s="260">
        <f>J26*30</f>
        <v>30</v>
      </c>
      <c r="N26" s="226" t="str">
        <f>Modulangebot!F28</f>
        <v>WP3_03</v>
      </c>
      <c r="O26" s="227" t="str">
        <f>Modulangebot!I28</f>
        <v xml:space="preserve">Sprache bei besonderem Bildungsbedarf </v>
      </c>
      <c r="P26" s="260">
        <f>Modulangebot!BC28</f>
        <v>1</v>
      </c>
      <c r="Q26" s="260">
        <v>30</v>
      </c>
      <c r="R26" s="261"/>
      <c r="S26" s="260">
        <f>P26*30</f>
        <v>30</v>
      </c>
      <c r="T26" s="226" t="str">
        <f>Modulangebot!F24</f>
        <v>WP2_09</v>
      </c>
      <c r="U26" s="227" t="str">
        <f>Modulangebot!I24</f>
        <v>Heilpädagogik im Bereich Sprache und Kommunikation</v>
      </c>
      <c r="V26" s="260">
        <f>Modulangebot!BE24</f>
        <v>1</v>
      </c>
      <c r="W26" s="260">
        <v>30</v>
      </c>
      <c r="X26" s="260"/>
      <c r="Y26" s="260">
        <f>V26*30</f>
        <v>30</v>
      </c>
    </row>
    <row r="27" spans="1:26" ht="30.75" customHeight="1" x14ac:dyDescent="0.35">
      <c r="A27" s="298"/>
      <c r="B27" s="226" t="str">
        <f>Modulangebot!F31</f>
        <v>WP3_06</v>
      </c>
      <c r="C27" s="227" t="str">
        <f>Modulangebot!I31</f>
        <v>Künste in der Schulischen Heilpädagogik</v>
      </c>
      <c r="D27" s="260">
        <f>Modulangebot!AY31</f>
        <v>1</v>
      </c>
      <c r="E27" s="260">
        <v>30</v>
      </c>
      <c r="F27" s="260"/>
      <c r="G27" s="260">
        <f>D27*30</f>
        <v>30</v>
      </c>
      <c r="H27" s="226" t="str">
        <f>Modulangebot!F27</f>
        <v>WP3_02</v>
      </c>
      <c r="I27" s="227" t="str">
        <f>Modulangebot!I27</f>
        <v xml:space="preserve">Mathematik bei besonderem Bildungsbedarf </v>
      </c>
      <c r="J27" s="260">
        <f>Modulangebot!BA27</f>
        <v>1</v>
      </c>
      <c r="K27" s="260">
        <v>30</v>
      </c>
      <c r="L27" s="260"/>
      <c r="M27" s="260">
        <f>J27*30</f>
        <v>30</v>
      </c>
      <c r="N27" s="226" t="str">
        <f>Modulangebot!F30</f>
        <v>WP3_05</v>
      </c>
      <c r="O27" s="227" t="str">
        <f>Modulangebot!I30</f>
        <v>Natur, Mensch, Gesellschaft in der Schulischen Heilpädagogik</v>
      </c>
      <c r="P27" s="260">
        <f>Modulangebot!BC30</f>
        <v>1</v>
      </c>
      <c r="Q27" s="260">
        <v>30</v>
      </c>
      <c r="R27" s="260"/>
      <c r="S27" s="260">
        <f>P27*30</f>
        <v>30</v>
      </c>
      <c r="T27" s="226" t="str">
        <f>Modulangebot!F27</f>
        <v>WP3_02</v>
      </c>
      <c r="U27" s="227" t="str">
        <f>Modulangebot!I27</f>
        <v xml:space="preserve">Mathematik bei besonderem Bildungsbedarf </v>
      </c>
      <c r="V27" s="260">
        <f>Modulangebot!BE27</f>
        <v>1</v>
      </c>
      <c r="W27" s="260">
        <v>30</v>
      </c>
      <c r="X27" s="260"/>
      <c r="Y27" s="260">
        <f>V27*30</f>
        <v>30</v>
      </c>
    </row>
    <row r="28" spans="1:26" ht="30.75" customHeight="1" x14ac:dyDescent="0.35">
      <c r="A28" s="298"/>
      <c r="B28" s="318" t="str">
        <f>Modulangebot!F7</f>
        <v>P1_03</v>
      </c>
      <c r="C28" s="319" t="str">
        <f>Modulangebot!I7</f>
        <v>Heilpädagogik im Vorschulbereich</v>
      </c>
      <c r="D28" s="320">
        <f>Modulangebot!AY7</f>
        <v>1</v>
      </c>
      <c r="E28" s="320">
        <v>30</v>
      </c>
      <c r="F28" s="320"/>
      <c r="G28" s="320">
        <f>D28*30</f>
        <v>30</v>
      </c>
      <c r="H28" s="226" t="str">
        <f>Modulangebot!F33</f>
        <v>WP4_03</v>
      </c>
      <c r="I28" s="227" t="str">
        <f>Modulangebot!I33</f>
        <v>Berufliche Integration. Heilpädagogische Begleitung des Übergangs Schule-Beruf</v>
      </c>
      <c r="J28" s="260">
        <f>Modulangebot!BA33</f>
        <v>1</v>
      </c>
      <c r="K28" s="260">
        <v>30</v>
      </c>
      <c r="L28" s="260"/>
      <c r="M28" s="260">
        <f>J28*30</f>
        <v>30</v>
      </c>
      <c r="N28" s="226" t="str">
        <f>Modulangebot!F37</f>
        <v>WP4_05.2</v>
      </c>
      <c r="O28" s="227" t="str">
        <f>Modulangebot!I37</f>
        <v>Schul- und Organisationsentwicklung in heilpädagogischen Berufsfeldern II</v>
      </c>
      <c r="P28" s="260">
        <f>Modulangebot!BC37</f>
        <v>1</v>
      </c>
      <c r="Q28" s="260">
        <v>30</v>
      </c>
      <c r="R28" s="260"/>
      <c r="S28" s="260">
        <f>P28*30</f>
        <v>30</v>
      </c>
      <c r="T28" s="226" t="str">
        <f>Modulangebot!F43</f>
        <v>BP5_01</v>
      </c>
      <c r="U28" s="227" t="str">
        <f>Modulangebot!I43</f>
        <v>Berufspraxis I - III</v>
      </c>
      <c r="V28" s="260">
        <f>Modulangebot!BE43</f>
        <v>4</v>
      </c>
      <c r="W28" s="260">
        <v>0</v>
      </c>
      <c r="X28" s="260">
        <f>V28*15</f>
        <v>60</v>
      </c>
    </row>
    <row r="29" spans="1:26" ht="30.75" customHeight="1" x14ac:dyDescent="0.35">
      <c r="A29" s="298"/>
      <c r="B29" s="226" t="str">
        <f>Modulangebot!F43</f>
        <v>BP5_01</v>
      </c>
      <c r="C29" s="227" t="str">
        <f>Modulangebot!I43</f>
        <v>Berufspraxis I - III</v>
      </c>
      <c r="D29" s="260">
        <f>Modulangebot!AY43</f>
        <v>4</v>
      </c>
      <c r="E29" s="260">
        <v>0</v>
      </c>
      <c r="F29" s="260">
        <f>D29*15</f>
        <v>60</v>
      </c>
      <c r="H29" s="226" t="str">
        <f>Modulangebot!F43</f>
        <v>BP5_01</v>
      </c>
      <c r="I29" s="227" t="str">
        <f>Modulangebot!I43</f>
        <v>Berufspraxis I - III</v>
      </c>
      <c r="J29" s="260">
        <f>Modulangebot!BA43</f>
        <v>4</v>
      </c>
      <c r="K29" s="260">
        <v>0</v>
      </c>
      <c r="L29" s="260">
        <f>J29*15</f>
        <v>60</v>
      </c>
      <c r="N29" s="318" t="str">
        <f>Modulangebot!F40</f>
        <v>P4_09</v>
      </c>
      <c r="O29" s="319" t="str">
        <f>Modulangebot!I40</f>
        <v>Interdisziplinarität und Kooperation im Kontext der Heilpädagogischen Früherziehung</v>
      </c>
      <c r="P29" s="320">
        <f>Modulangebot!BC40</f>
        <v>1</v>
      </c>
      <c r="Q29" s="320">
        <v>30</v>
      </c>
      <c r="R29" s="320"/>
      <c r="S29" s="320">
        <f>P29*30</f>
        <v>30</v>
      </c>
      <c r="T29" s="226" t="str">
        <f>Modulangebot!F44</f>
        <v>BP5_02</v>
      </c>
      <c r="U29" s="227" t="str">
        <f>Modulangebot!I44</f>
        <v>Portfolio</v>
      </c>
      <c r="V29" s="260">
        <f>Modulangebot!BE44</f>
        <v>1.3333333333333333</v>
      </c>
      <c r="W29" s="260">
        <v>15</v>
      </c>
      <c r="X29" s="260">
        <f>V29*15*3</f>
        <v>60</v>
      </c>
    </row>
    <row r="30" spans="1:26" ht="30.75" customHeight="1" x14ac:dyDescent="0.35">
      <c r="A30" s="298"/>
      <c r="B30" s="226" t="str">
        <f>Modulangebot!F44</f>
        <v>BP5_02</v>
      </c>
      <c r="C30" s="227" t="str">
        <f>Modulangebot!I44</f>
        <v>Portfolio</v>
      </c>
      <c r="D30" s="260">
        <f>Modulangebot!AY44</f>
        <v>1.3333333333333333</v>
      </c>
      <c r="E30" s="260">
        <v>15</v>
      </c>
      <c r="F30" s="260">
        <f>D30*15*3</f>
        <v>60</v>
      </c>
      <c r="H30" s="226" t="str">
        <f>Modulangebot!F44</f>
        <v>BP5_02</v>
      </c>
      <c r="I30" s="227" t="str">
        <f>Modulangebot!I44</f>
        <v>Portfolio</v>
      </c>
      <c r="J30" s="262">
        <f>Modulangebot!BA44</f>
        <v>1.3333333333333333</v>
      </c>
      <c r="K30" s="261">
        <v>15</v>
      </c>
      <c r="L30" s="261">
        <f>J30*15*3</f>
        <v>60</v>
      </c>
      <c r="M30" s="263"/>
      <c r="N30" s="226" t="str">
        <f>Modulangebot!F43</f>
        <v>BP5_01</v>
      </c>
      <c r="O30" s="227" t="str">
        <f>Modulangebot!I43</f>
        <v>Berufspraxis I - III</v>
      </c>
      <c r="P30" s="260">
        <f>Modulangebot!BC43</f>
        <v>4</v>
      </c>
      <c r="Q30" s="260">
        <v>0</v>
      </c>
      <c r="R30" s="260">
        <f>P30*15</f>
        <v>60</v>
      </c>
      <c r="T30" s="330" t="s">
        <v>42</v>
      </c>
      <c r="U30" s="331" t="s">
        <v>43</v>
      </c>
      <c r="W30" s="260"/>
    </row>
    <row r="31" spans="1:26" s="225" customFormat="1" ht="30.75" customHeight="1" x14ac:dyDescent="0.35">
      <c r="A31" s="299"/>
      <c r="B31" s="226" t="str">
        <f>Modulangebot!F46</f>
        <v>M5_03</v>
      </c>
      <c r="C31" s="227" t="str">
        <f>Modulangebot!I46</f>
        <v>Masterarbeit</v>
      </c>
      <c r="D31" s="262">
        <f>Modulangebot!AY46</f>
        <v>0.5</v>
      </c>
      <c r="E31" s="261">
        <v>160</v>
      </c>
      <c r="F31" s="261">
        <f>D31*150</f>
        <v>75</v>
      </c>
      <c r="G31" s="263"/>
      <c r="H31" s="268"/>
      <c r="I31" s="269"/>
      <c r="J31" s="261"/>
      <c r="K31" s="261"/>
      <c r="L31" s="261"/>
      <c r="M31" s="263"/>
      <c r="N31" s="226" t="str">
        <f>Modulangebot!F44</f>
        <v>BP5_02</v>
      </c>
      <c r="O31" s="227" t="str">
        <f>Modulangebot!I44</f>
        <v>Portfolio</v>
      </c>
      <c r="P31" s="260">
        <f>Modulangebot!BC44</f>
        <v>1.3333333333333333</v>
      </c>
      <c r="Q31" s="260">
        <v>15</v>
      </c>
      <c r="R31" s="260">
        <f>P31*15*3</f>
        <v>60</v>
      </c>
      <c r="S31" s="258"/>
      <c r="T31" s="182"/>
      <c r="U31" s="253"/>
      <c r="V31" s="266"/>
      <c r="W31" s="261"/>
      <c r="X31" s="266"/>
      <c r="Y31" s="263"/>
      <c r="Z31" s="197"/>
    </row>
    <row r="32" spans="1:26" s="225" customFormat="1" ht="30.75" customHeight="1" x14ac:dyDescent="0.35">
      <c r="A32" s="299"/>
      <c r="B32" s="228"/>
      <c r="C32" s="229"/>
      <c r="D32" s="264"/>
      <c r="E32" s="264"/>
      <c r="F32" s="264"/>
      <c r="H32" s="197"/>
      <c r="I32" s="198"/>
      <c r="J32" s="264"/>
      <c r="K32" s="264"/>
      <c r="L32" s="264"/>
      <c r="N32" s="226" t="str">
        <f>Modulangebot!F46</f>
        <v>M5_03</v>
      </c>
      <c r="O32" s="227" t="str">
        <f>Modulangebot!I46</f>
        <v>Masterarbeit</v>
      </c>
      <c r="P32" s="260">
        <f>Modulangebot!BC46</f>
        <v>0.5</v>
      </c>
      <c r="Q32" s="264">
        <v>160</v>
      </c>
      <c r="R32" s="260">
        <f>P32*150</f>
        <v>75</v>
      </c>
      <c r="S32" s="258"/>
      <c r="T32" s="197"/>
      <c r="U32" s="198"/>
      <c r="W32" s="264"/>
      <c r="Z32" s="197"/>
    </row>
    <row r="33" spans="1:26" s="256" customFormat="1" x14ac:dyDescent="0.35">
      <c r="A33" s="255"/>
      <c r="B33" s="228"/>
      <c r="C33" s="229"/>
      <c r="G33" s="265">
        <f>SUM(G24:G31)</f>
        <v>226</v>
      </c>
      <c r="H33" s="228"/>
      <c r="I33" s="229"/>
      <c r="M33" s="265">
        <f>SUM(M24:M30)</f>
        <v>196</v>
      </c>
      <c r="N33" s="228"/>
      <c r="O33" s="229"/>
      <c r="S33" s="265">
        <f>SUM(S24:S32)</f>
        <v>256</v>
      </c>
      <c r="T33" s="228"/>
      <c r="U33" s="229"/>
      <c r="Y33" s="265">
        <f>SUM(Y24:Y31)</f>
        <v>166</v>
      </c>
      <c r="Z33" s="228"/>
    </row>
    <row r="34" spans="1:26" ht="30.75" customHeight="1" x14ac:dyDescent="0.35">
      <c r="A34" s="295" t="s">
        <v>39</v>
      </c>
      <c r="B34" s="321" t="str">
        <f>Modulangebot!F3</f>
        <v>P1_01</v>
      </c>
      <c r="C34" s="322" t="str">
        <f>Modulangebot!I3</f>
        <v>Grundfragen der Heilpädagogik</v>
      </c>
      <c r="D34" s="323">
        <f>Modulangebot!AZ3</f>
        <v>2</v>
      </c>
      <c r="E34" s="323">
        <v>38</v>
      </c>
      <c r="F34" s="323"/>
      <c r="G34" s="323">
        <f t="shared" ref="G34" si="9">D34*38</f>
        <v>76</v>
      </c>
      <c r="H34" s="226" t="str">
        <f>Modulangebot!F5</f>
        <v>P3_01</v>
      </c>
      <c r="I34" s="227" t="str">
        <f>Modulangebot!I5</f>
        <v>Inklusive Didaktik unter heilpädagogischer Perspektive. Lernen und Partizipation in Sprache und Mathematik</v>
      </c>
      <c r="J34" s="260">
        <f>Modulangebot!BB5</f>
        <v>2</v>
      </c>
      <c r="K34" s="260">
        <v>38</v>
      </c>
      <c r="L34" s="260"/>
      <c r="M34" s="260">
        <f t="shared" ref="M34" si="10">J34*38</f>
        <v>76</v>
      </c>
      <c r="N34" s="321" t="str">
        <f>Modulangebot!F3</f>
        <v>P1_01</v>
      </c>
      <c r="O34" s="322" t="str">
        <f>Modulangebot!I3</f>
        <v>Grundfragen der Heilpädagogik</v>
      </c>
      <c r="P34" s="323">
        <f>Modulangebot!BD3</f>
        <v>2</v>
      </c>
      <c r="Q34" s="323">
        <v>38</v>
      </c>
      <c r="R34" s="324"/>
      <c r="S34" s="323">
        <f t="shared" ref="S34" si="11">P34*38</f>
        <v>76</v>
      </c>
      <c r="T34" s="226" t="str">
        <f>Modulangebot!F5</f>
        <v>P3_01</v>
      </c>
      <c r="U34" s="227" t="str">
        <f>Modulangebot!I5</f>
        <v>Inklusive Didaktik unter heilpädagogischer Perspektive. Lernen und Partizipation in Sprache und Mathematik</v>
      </c>
      <c r="V34" s="260">
        <f>Modulangebot!BF5</f>
        <v>2</v>
      </c>
      <c r="W34" s="260">
        <v>38</v>
      </c>
      <c r="X34" s="260"/>
      <c r="Y34" s="260">
        <f t="shared" ref="Y34" si="12">V34*38</f>
        <v>76</v>
      </c>
    </row>
    <row r="35" spans="1:26" ht="30.75" customHeight="1" x14ac:dyDescent="0.35">
      <c r="A35" s="296"/>
      <c r="B35" s="226" t="str">
        <f>Modulangebot!F11</f>
        <v>WP2_01.2</v>
      </c>
      <c r="C35" s="227" t="str">
        <f>Modulangebot!I11</f>
        <v>Heilpädagogik im Bereich Lernen II</v>
      </c>
      <c r="D35" s="260">
        <f>Modulangebot!AZ11</f>
        <v>1</v>
      </c>
      <c r="E35" s="260">
        <v>30</v>
      </c>
      <c r="F35" s="260"/>
      <c r="G35" s="260">
        <f>D35*30</f>
        <v>30</v>
      </c>
      <c r="H35" s="226" t="str">
        <f>Modulangebot!F13</f>
        <v>WP2_02.2</v>
      </c>
      <c r="I35" s="227" t="str">
        <f>Modulangebot!I13</f>
        <v>Heilpädagogik im Bereich sozial-emotionale Entwicklung und Verhalten II</v>
      </c>
      <c r="J35" s="260">
        <f>Modulangebot!BB13</f>
        <v>2</v>
      </c>
      <c r="K35" s="260">
        <v>30</v>
      </c>
      <c r="L35" s="260"/>
      <c r="M35" s="260">
        <f>J35*30</f>
        <v>60</v>
      </c>
      <c r="N35" s="226" t="str">
        <f>Modulangebot!F11</f>
        <v>WP2_01.2</v>
      </c>
      <c r="O35" s="227" t="str">
        <f>Modulangebot!I11</f>
        <v>Heilpädagogik im Bereich Lernen II</v>
      </c>
      <c r="P35" s="260">
        <f>Modulangebot!BD11</f>
        <v>1</v>
      </c>
      <c r="Q35" s="260">
        <v>30</v>
      </c>
      <c r="R35" s="261"/>
      <c r="S35" s="260">
        <f t="shared" ref="S35:S40" si="13">P35*30</f>
        <v>30</v>
      </c>
      <c r="T35" s="226" t="str">
        <f>Modulangebot!F13</f>
        <v>WP2_02.2</v>
      </c>
      <c r="U35" s="227" t="str">
        <f>Modulangebot!I13</f>
        <v>Heilpädagogik im Bereich sozial-emotionale Entwicklung und Verhalten II</v>
      </c>
      <c r="V35" s="260">
        <f>Modulangebot!BF13</f>
        <v>2</v>
      </c>
      <c r="W35" s="260">
        <v>30</v>
      </c>
      <c r="X35" s="260"/>
      <c r="Y35" s="260">
        <f>V35*30</f>
        <v>60</v>
      </c>
    </row>
    <row r="36" spans="1:26" ht="30.75" customHeight="1" x14ac:dyDescent="0.35">
      <c r="A36" s="296"/>
      <c r="B36" s="226" t="str">
        <f>Modulangebot!F15</f>
        <v>WP2_03.2</v>
      </c>
      <c r="C36" s="227" t="str">
        <f>Modulangebot!I15</f>
        <v>Heilpädagogik im Bereich geistige Entwicklung II</v>
      </c>
      <c r="D36" s="260">
        <f>Modulangebot!AZ15</f>
        <v>1</v>
      </c>
      <c r="E36" s="260">
        <v>30</v>
      </c>
      <c r="F36" s="260"/>
      <c r="G36" s="260">
        <f>D36*30</f>
        <v>30</v>
      </c>
      <c r="H36" s="226" t="str">
        <f>Modulangebot!F25</f>
        <v>WP2_10</v>
      </c>
      <c r="I36" s="227" t="str">
        <f>Modulangebot!I25</f>
        <v>Autismus im Kontext der Schulischen Heilpädagogik</v>
      </c>
      <c r="J36" s="260">
        <f>Modulangebot!BB25</f>
        <v>1</v>
      </c>
      <c r="K36" s="260">
        <v>30</v>
      </c>
      <c r="L36" s="260"/>
      <c r="M36" s="260">
        <f>J36*30</f>
        <v>30</v>
      </c>
      <c r="N36" s="226" t="str">
        <f>Modulangebot!F15</f>
        <v>WP2_03.2</v>
      </c>
      <c r="O36" s="227" t="str">
        <f>Modulangebot!I15</f>
        <v>Heilpädagogik im Bereich geistige Entwicklung II</v>
      </c>
      <c r="P36" s="260">
        <f>Modulangebot!BD15</f>
        <v>1</v>
      </c>
      <c r="Q36" s="260">
        <v>30</v>
      </c>
      <c r="R36" s="260"/>
      <c r="S36" s="260">
        <f t="shared" si="13"/>
        <v>30</v>
      </c>
      <c r="T36" s="226" t="str">
        <f>Modulangebot!F25</f>
        <v>WP2_10</v>
      </c>
      <c r="U36" s="227" t="str">
        <f>Modulangebot!I25</f>
        <v>Autismus im Kontext der Schulischen Heilpädagogik</v>
      </c>
      <c r="V36" s="260">
        <f>Modulangebot!BF25</f>
        <v>1</v>
      </c>
      <c r="W36" s="260">
        <v>30</v>
      </c>
      <c r="X36" s="260"/>
      <c r="Y36" s="260">
        <f>V36*30</f>
        <v>30</v>
      </c>
    </row>
    <row r="37" spans="1:26" ht="30.75" customHeight="1" x14ac:dyDescent="0.35">
      <c r="A37" s="296"/>
      <c r="B37" s="321" t="str">
        <f>Modulangebot!F21</f>
        <v>WP2_06.2</v>
      </c>
      <c r="C37" s="322" t="str">
        <f>Modulangebot!I21</f>
        <v>Heilpädagogik im Bereich körperlich-motorische Entwicklung. Chronische Erkrankungen</v>
      </c>
      <c r="D37" s="323">
        <f>Modulangebot!AZ21</f>
        <v>1</v>
      </c>
      <c r="E37" s="323">
        <v>30</v>
      </c>
      <c r="F37" s="323"/>
      <c r="G37" s="323">
        <f>D37*30</f>
        <v>30</v>
      </c>
      <c r="H37" s="226" t="str">
        <f>Modulangebot!F29</f>
        <v>WP3_04</v>
      </c>
      <c r="I37" s="227" t="str">
        <f>Modulangebot!I29</f>
        <v>Medien und Informatik in der Schulischen Heilpädagogik</v>
      </c>
      <c r="J37" s="260">
        <f>Modulangebot!BB29</f>
        <v>1</v>
      </c>
      <c r="K37" s="260">
        <v>30</v>
      </c>
      <c r="L37" s="260"/>
      <c r="M37" s="260">
        <f>J37*30</f>
        <v>30</v>
      </c>
      <c r="N37" s="321" t="str">
        <f>Modulangebot!F17</f>
        <v>WP2_04.2</v>
      </c>
      <c r="O37" s="322" t="str">
        <f>Modulangebot!I17</f>
        <v>Heilpädagogik im Bereich Hören II</v>
      </c>
      <c r="P37" s="323">
        <f>Modulangebot!BD17</f>
        <v>1</v>
      </c>
      <c r="Q37" s="323">
        <v>30</v>
      </c>
      <c r="R37" s="324"/>
      <c r="S37" s="323">
        <f t="shared" si="13"/>
        <v>30</v>
      </c>
      <c r="T37" s="226" t="str">
        <f>Modulangebot!F29</f>
        <v>WP3_04</v>
      </c>
      <c r="U37" s="227" t="str">
        <f>Modulangebot!I29</f>
        <v>Medien und Informatik in der Schulischen Heilpädagogik</v>
      </c>
      <c r="V37" s="260">
        <f>Modulangebot!BF29</f>
        <v>1</v>
      </c>
      <c r="W37" s="260">
        <v>30</v>
      </c>
      <c r="X37" s="260"/>
      <c r="Y37" s="260">
        <f>V37*30</f>
        <v>30</v>
      </c>
    </row>
    <row r="38" spans="1:26" ht="30.75" customHeight="1" x14ac:dyDescent="0.35">
      <c r="A38" s="296"/>
      <c r="B38" s="318" t="str">
        <f>Modulangebot!F38</f>
        <v>P4_06</v>
      </c>
      <c r="C38" s="319" t="str">
        <f>Modulangebot!I38</f>
        <v>Diagnostik und Früherfassung in der Heilpädagogischen Früherziehung</v>
      </c>
      <c r="D38" s="320">
        <f>Modulangebot!AZ38</f>
        <v>1</v>
      </c>
      <c r="E38" s="320">
        <v>30</v>
      </c>
      <c r="F38" s="320"/>
      <c r="G38" s="320">
        <f>D38*30</f>
        <v>30</v>
      </c>
      <c r="H38" s="226" t="str">
        <f>Modulangebot!F43</f>
        <v>BP5_01</v>
      </c>
      <c r="I38" s="227" t="str">
        <f>Modulangebot!I43</f>
        <v>Berufspraxis I - III</v>
      </c>
      <c r="J38" s="260">
        <f>Modulangebot!BB43</f>
        <v>4</v>
      </c>
      <c r="K38" s="260">
        <v>0</v>
      </c>
      <c r="L38" s="260">
        <f>J38*15</f>
        <v>60</v>
      </c>
      <c r="N38" s="226" t="str">
        <f>Modulangebot!F19</f>
        <v>WP2_05.2</v>
      </c>
      <c r="O38" s="227" t="str">
        <f>Modulangebot!I19</f>
        <v>Heilpädagogik im Bereich Sehen II</v>
      </c>
      <c r="P38" s="260">
        <f>Modulangebot!BD19</f>
        <v>1</v>
      </c>
      <c r="Q38" s="260">
        <v>30</v>
      </c>
      <c r="R38" s="260"/>
      <c r="S38" s="260">
        <f t="shared" si="13"/>
        <v>30</v>
      </c>
      <c r="T38" s="226" t="str">
        <f>Modulangebot!F43</f>
        <v>BP5_01</v>
      </c>
      <c r="U38" s="227" t="str">
        <f>Modulangebot!I43</f>
        <v>Berufspraxis I - III</v>
      </c>
      <c r="V38" s="260">
        <f>Modulangebot!BF43</f>
        <v>4</v>
      </c>
      <c r="W38" s="260">
        <v>0</v>
      </c>
      <c r="X38" s="260">
        <f>V38*15</f>
        <v>60</v>
      </c>
    </row>
    <row r="39" spans="1:26" ht="30.75" customHeight="1" x14ac:dyDescent="0.35">
      <c r="A39" s="296"/>
      <c r="B39" s="226" t="str">
        <f>Modulangebot!F43</f>
        <v>BP5_01</v>
      </c>
      <c r="C39" s="227" t="str">
        <f>Modulangebot!I43</f>
        <v>Berufspraxis I - III</v>
      </c>
      <c r="D39" s="260">
        <f>Modulangebot!AZ43</f>
        <v>4</v>
      </c>
      <c r="E39" s="260"/>
      <c r="F39" s="260">
        <f>D39*15</f>
        <v>60</v>
      </c>
      <c r="H39" s="226" t="str">
        <f>Modulangebot!F44</f>
        <v>BP5_02</v>
      </c>
      <c r="I39" s="227" t="str">
        <f>Modulangebot!I44</f>
        <v>Portfolio</v>
      </c>
      <c r="J39" s="260">
        <f>Modulangebot!BB44</f>
        <v>1.3333333333333333</v>
      </c>
      <c r="K39" s="260">
        <v>15</v>
      </c>
      <c r="L39" s="260">
        <f>J39*15*3</f>
        <v>60</v>
      </c>
      <c r="N39" s="321" t="str">
        <f>Modulangebot!F26</f>
        <v>WP2_11</v>
      </c>
      <c r="O39" s="322" t="str">
        <f>Modulangebot!I26</f>
        <v>Autismus im Kontext der Heilpädagogischen Früherziehung</v>
      </c>
      <c r="P39" s="323">
        <f>Modulangebot!BD26</f>
        <v>1</v>
      </c>
      <c r="Q39" s="323">
        <v>30</v>
      </c>
      <c r="R39" s="323"/>
      <c r="S39" s="323">
        <f t="shared" si="13"/>
        <v>30</v>
      </c>
      <c r="T39" s="226" t="str">
        <f>Modulangebot!F44</f>
        <v>BP5_02</v>
      </c>
      <c r="U39" s="227" t="str">
        <f>Modulangebot!I44</f>
        <v>Portfolio</v>
      </c>
      <c r="V39" s="260">
        <f>Modulangebot!BF44</f>
        <v>1.3333333333333333</v>
      </c>
      <c r="W39" s="260">
        <v>15</v>
      </c>
      <c r="X39" s="260">
        <f>V39*15*3</f>
        <v>60</v>
      </c>
    </row>
    <row r="40" spans="1:26" ht="30.75" customHeight="1" x14ac:dyDescent="0.35">
      <c r="A40" s="296"/>
      <c r="B40" s="226" t="str">
        <f>Modulangebot!F44</f>
        <v>BP5_02</v>
      </c>
      <c r="C40" s="227" t="str">
        <f>Modulangebot!I44</f>
        <v>Portfolio</v>
      </c>
      <c r="D40" s="264">
        <f>Modulangebot!AZ44</f>
        <v>1.3333333333333333</v>
      </c>
      <c r="E40" s="264"/>
      <c r="F40" s="264">
        <f>D40*15*3</f>
        <v>60</v>
      </c>
      <c r="G40" s="225"/>
      <c r="H40" s="268"/>
      <c r="I40" s="269"/>
      <c r="J40" s="261"/>
      <c r="K40" s="261"/>
      <c r="L40" s="261"/>
      <c r="M40" s="266"/>
      <c r="N40" s="226" t="str">
        <f>Modulangebot!F35</f>
        <v>WP4_04.2</v>
      </c>
      <c r="O40" s="227" t="str">
        <f>Modulangebot!I35</f>
        <v xml:space="preserve">Multiprofessionelle Kooperation </v>
      </c>
      <c r="P40" s="260">
        <f>Modulangebot!BD35</f>
        <v>1</v>
      </c>
      <c r="Q40" s="260">
        <v>30</v>
      </c>
      <c r="R40" s="261"/>
      <c r="S40" s="260">
        <f t="shared" si="13"/>
        <v>30</v>
      </c>
      <c r="T40" s="330" t="s">
        <v>42</v>
      </c>
      <c r="U40" s="331" t="s">
        <v>43</v>
      </c>
      <c r="V40" s="261"/>
      <c r="W40" s="261"/>
      <c r="X40" s="261"/>
      <c r="Y40" s="263"/>
    </row>
    <row r="41" spans="1:26" ht="30.75" customHeight="1" x14ac:dyDescent="0.35">
      <c r="A41" s="296"/>
      <c r="B41" s="268"/>
      <c r="C41" s="269"/>
      <c r="D41" s="261"/>
      <c r="E41" s="261"/>
      <c r="F41" s="261"/>
      <c r="G41" s="266"/>
      <c r="I41" s="253"/>
      <c r="J41" s="261"/>
      <c r="K41" s="261"/>
      <c r="L41" s="261"/>
      <c r="M41" s="266"/>
      <c r="N41" s="226" t="str">
        <f>Modulangebot!F43</f>
        <v>BP5_01</v>
      </c>
      <c r="O41" s="227" t="str">
        <f>Modulangebot!I43</f>
        <v>Berufspraxis I - III</v>
      </c>
      <c r="P41" s="260">
        <f>Modulangebot!BD43</f>
        <v>4</v>
      </c>
      <c r="Q41" s="260">
        <v>0</v>
      </c>
      <c r="R41" s="260">
        <f>P41*15</f>
        <v>60</v>
      </c>
      <c r="U41" s="253"/>
      <c r="V41" s="261"/>
      <c r="W41" s="261"/>
      <c r="X41" s="261"/>
      <c r="Y41" s="266"/>
    </row>
    <row r="42" spans="1:26" ht="30.75" customHeight="1" x14ac:dyDescent="0.35">
      <c r="A42" s="296"/>
      <c r="B42" s="197"/>
      <c r="C42" s="198"/>
      <c r="D42" s="264"/>
      <c r="E42" s="264"/>
      <c r="F42" s="264"/>
      <c r="G42" s="225"/>
      <c r="H42" s="197"/>
      <c r="I42" s="198"/>
      <c r="J42" s="260"/>
      <c r="K42" s="260"/>
      <c r="L42" s="260"/>
      <c r="N42" s="226" t="str">
        <f>Modulangebot!F44</f>
        <v>BP5_02</v>
      </c>
      <c r="O42" s="227" t="str">
        <f>Modulangebot!I44</f>
        <v>Portfolio</v>
      </c>
      <c r="P42" s="260">
        <f>Modulangebot!BD44</f>
        <v>1.3333333333333333</v>
      </c>
      <c r="Q42" s="260">
        <v>15</v>
      </c>
      <c r="R42" s="260">
        <f>P42*15*3</f>
        <v>60</v>
      </c>
      <c r="T42" s="197"/>
      <c r="U42" s="198"/>
      <c r="V42" s="260"/>
      <c r="W42" s="260"/>
      <c r="X42" s="260"/>
    </row>
    <row r="43" spans="1:26" s="225" customFormat="1" ht="14.75" customHeight="1" x14ac:dyDescent="0.35">
      <c r="A43" s="224"/>
      <c r="B43" s="228"/>
      <c r="C43" s="229"/>
      <c r="D43" s="256"/>
      <c r="E43" s="256"/>
      <c r="F43" s="256"/>
      <c r="G43" s="265">
        <f>SUM(G34:G40)</f>
        <v>196</v>
      </c>
      <c r="H43" s="228"/>
      <c r="I43" s="229"/>
      <c r="J43" s="256"/>
      <c r="K43" s="256"/>
      <c r="L43" s="256"/>
      <c r="M43" s="265">
        <f>SUM(M34:M39)</f>
        <v>196</v>
      </c>
      <c r="N43" s="228"/>
      <c r="O43" s="229"/>
      <c r="P43" s="256"/>
      <c r="Q43" s="256"/>
      <c r="R43" s="256"/>
      <c r="S43" s="265">
        <f>SUM(S34:S42)</f>
        <v>256</v>
      </c>
      <c r="T43" s="228"/>
      <c r="U43" s="229"/>
      <c r="V43" s="256"/>
      <c r="W43" s="256"/>
      <c r="X43" s="256"/>
      <c r="Y43" s="265">
        <f>SUM(Y34:Y39)</f>
        <v>196</v>
      </c>
      <c r="Z43" s="197"/>
    </row>
    <row r="44" spans="1:26" s="254" customFormat="1" x14ac:dyDescent="0.35">
      <c r="A44" s="267"/>
      <c r="B44" s="268"/>
      <c r="C44" s="269"/>
      <c r="H44" s="268"/>
      <c r="I44" s="269"/>
      <c r="N44" s="268"/>
      <c r="O44" s="269"/>
      <c r="T44" s="268"/>
      <c r="U44" s="269"/>
      <c r="Z44" s="268"/>
    </row>
  </sheetData>
  <sheetProtection sheet="1" objects="1" scenarios="1"/>
  <mergeCells count="8">
    <mergeCell ref="B1:D1"/>
    <mergeCell ref="H1:J1"/>
    <mergeCell ref="N1:P1"/>
    <mergeCell ref="X2:Y2"/>
    <mergeCell ref="T1:V1"/>
    <mergeCell ref="F2:G2"/>
    <mergeCell ref="L2:M2"/>
    <mergeCell ref="R2:S2"/>
  </mergeCells>
  <pageMargins left="0.7" right="0.7" top="0.78740157499999996" bottom="0.78740157499999996" header="0.3" footer="0.3"/>
  <pageSetup paperSize="8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35F0A-EC72-4B41-B6D9-8799406AC229}">
  <sheetPr>
    <pageSetUpPr fitToPage="1"/>
  </sheetPr>
  <dimension ref="A1:N36"/>
  <sheetViews>
    <sheetView zoomScale="80" zoomScaleNormal="80" workbookViewId="0">
      <pane xSplit="1" ySplit="1" topLeftCell="B2" activePane="bottomRight" state="frozen"/>
      <selection pane="topRight" activeCell="I24" sqref="I24"/>
      <selection pane="bottomLeft" activeCell="I24" sqref="I24"/>
      <selection pane="bottomRight" activeCell="I24" sqref="I24"/>
    </sheetView>
  </sheetViews>
  <sheetFormatPr baseColWidth="10" defaultColWidth="11.36328125" defaultRowHeight="14.5" x14ac:dyDescent="0.35"/>
  <cols>
    <col min="1" max="1" width="7" style="259" customWidth="1"/>
    <col min="2" max="2" width="15.36328125" style="182" customWidth="1"/>
    <col min="3" max="3" width="48.36328125" style="253" customWidth="1"/>
    <col min="4" max="5" width="7.36328125" style="182" customWidth="1"/>
    <col min="6" max="6" width="4.6328125" style="266" customWidth="1"/>
    <col min="7" max="7" width="5.36328125" style="266" customWidth="1"/>
    <col min="8" max="8" width="15.36328125" style="182" customWidth="1"/>
    <col min="9" max="9" width="48.36328125" style="253" customWidth="1"/>
    <col min="10" max="11" width="7.36328125" style="182" customWidth="1"/>
    <col min="12" max="12" width="4.36328125" style="266" customWidth="1"/>
    <col min="13" max="13" width="5.36328125" style="266" customWidth="1"/>
    <col min="14" max="14" width="6.36328125" style="182" customWidth="1"/>
    <col min="15" max="16384" width="11.36328125" style="266"/>
  </cols>
  <sheetData>
    <row r="1" spans="1:14" x14ac:dyDescent="0.35">
      <c r="B1" s="455" t="s">
        <v>13</v>
      </c>
      <c r="C1" s="455"/>
      <c r="D1" s="455"/>
      <c r="E1" s="391"/>
      <c r="F1" s="391"/>
      <c r="G1" s="391"/>
      <c r="H1" s="456" t="s">
        <v>29</v>
      </c>
      <c r="I1" s="456"/>
      <c r="J1" s="456"/>
      <c r="K1" s="392"/>
      <c r="L1" s="392"/>
      <c r="M1" s="392"/>
    </row>
    <row r="2" spans="1:14" x14ac:dyDescent="0.35">
      <c r="B2" s="182" t="s">
        <v>31</v>
      </c>
      <c r="C2" s="253" t="s">
        <v>32</v>
      </c>
      <c r="D2" s="182" t="s">
        <v>33</v>
      </c>
      <c r="E2" s="182" t="s">
        <v>34</v>
      </c>
      <c r="F2" s="457" t="s">
        <v>35</v>
      </c>
      <c r="G2" s="457"/>
      <c r="H2" s="182" t="s">
        <v>31</v>
      </c>
      <c r="I2" s="253" t="s">
        <v>32</v>
      </c>
      <c r="J2" s="182" t="s">
        <v>33</v>
      </c>
      <c r="K2" s="182" t="s">
        <v>34</v>
      </c>
      <c r="L2" s="457" t="s">
        <v>35</v>
      </c>
      <c r="M2" s="457"/>
    </row>
    <row r="3" spans="1:14" s="256" customFormat="1" ht="15.5" x14ac:dyDescent="0.35">
      <c r="A3" s="300" t="s">
        <v>44</v>
      </c>
      <c r="B3" s="274" t="s">
        <v>45</v>
      </c>
      <c r="C3" s="275"/>
      <c r="D3" s="276"/>
      <c r="E3" s="276"/>
      <c r="F3" s="277"/>
      <c r="G3" s="277"/>
      <c r="H3" s="276"/>
      <c r="I3" s="275"/>
      <c r="J3" s="276"/>
      <c r="K3" s="276"/>
      <c r="L3" s="277"/>
      <c r="M3" s="277"/>
      <c r="N3" s="228"/>
    </row>
    <row r="4" spans="1:14" s="254" customFormat="1" ht="30.75" customHeight="1" x14ac:dyDescent="0.35">
      <c r="A4" s="272" t="s">
        <v>38</v>
      </c>
      <c r="B4" s="226" t="str">
        <f>Modulangebot!F4</f>
        <v>P1_02</v>
      </c>
      <c r="C4" s="227" t="str">
        <f>Modulangebot!I4</f>
        <v>Diagnostik, Förderung und Partizipation bei besonderem Bildungsbedarf</v>
      </c>
      <c r="D4" s="270">
        <f>Modulangebot!AM4</f>
        <v>2</v>
      </c>
      <c r="E4" s="270">
        <v>38</v>
      </c>
      <c r="F4" s="271"/>
      <c r="G4" s="271">
        <f>D4*38</f>
        <v>76</v>
      </c>
      <c r="H4" s="226" t="str">
        <f>Modulangebot!F6</f>
        <v>P4_01</v>
      </c>
      <c r="I4" s="227" t="str">
        <f>Modulangebot!I6</f>
        <v>Schulische Heilpädagogik im Schweizer Bildungssystem</v>
      </c>
      <c r="J4" s="270">
        <f>Modulangebot!AO6</f>
        <v>2</v>
      </c>
      <c r="K4" s="270">
        <v>38</v>
      </c>
      <c r="L4" s="271"/>
      <c r="M4" s="271">
        <f t="shared" ref="M4" si="0">J4*38</f>
        <v>76</v>
      </c>
      <c r="N4" s="268"/>
    </row>
    <row r="5" spans="1:14" ht="30.75" customHeight="1" x14ac:dyDescent="0.35">
      <c r="B5" s="226" t="str">
        <f>Modulangebot!F10</f>
        <v>WP2_01.1</v>
      </c>
      <c r="C5" s="227" t="str">
        <f>Modulangebot!I10</f>
        <v>Heilpädagogik im Bereich Lernen I</v>
      </c>
      <c r="D5" s="262">
        <f>Modulangebot!AM10</f>
        <v>2</v>
      </c>
      <c r="E5" s="262">
        <v>30</v>
      </c>
      <c r="F5" s="261"/>
      <c r="G5" s="261">
        <f>D5*30</f>
        <v>60</v>
      </c>
      <c r="H5" s="226" t="str">
        <f>Modulangebot!F12</f>
        <v>WP2_02.1</v>
      </c>
      <c r="I5" s="227" t="str">
        <f>Modulangebot!I12</f>
        <v>Heilpädagogik im Bereich sozial-emotionale Entwicklung und Verhalten I</v>
      </c>
      <c r="J5" s="262">
        <f>Modulangebot!AO12</f>
        <v>1</v>
      </c>
      <c r="K5" s="262">
        <v>30</v>
      </c>
      <c r="L5" s="261"/>
      <c r="M5" s="261">
        <f>J5*30</f>
        <v>30</v>
      </c>
    </row>
    <row r="6" spans="1:14" ht="30.75" customHeight="1" x14ac:dyDescent="0.35">
      <c r="B6" s="318" t="str">
        <f>Modulangebot!F8</f>
        <v>P4_02</v>
      </c>
      <c r="C6" s="319" t="str">
        <f>Modulangebot!I8</f>
        <v>Grundlagen der Heilpädagogischen Früherziehung</v>
      </c>
      <c r="D6" s="327">
        <f>Modulangebot!AM8</f>
        <v>1</v>
      </c>
      <c r="E6" s="327">
        <v>30</v>
      </c>
      <c r="F6" s="328"/>
      <c r="G6" s="328">
        <f>D6*38</f>
        <v>38</v>
      </c>
      <c r="H6" s="226" t="str">
        <f>Modulangebot!F43</f>
        <v>BP5_01</v>
      </c>
      <c r="I6" s="227" t="str">
        <f>Modulangebot!I43</f>
        <v>Berufspraxis I - III</v>
      </c>
      <c r="J6" s="262">
        <v>6</v>
      </c>
      <c r="K6" s="262">
        <v>0</v>
      </c>
      <c r="L6" s="261">
        <f>J6*15</f>
        <v>90</v>
      </c>
    </row>
    <row r="7" spans="1:14" ht="30.75" customHeight="1" x14ac:dyDescent="0.35">
      <c r="A7" s="339"/>
      <c r="B7" s="226" t="str">
        <f>Modulangebot!F43</f>
        <v>BP5_01</v>
      </c>
      <c r="C7" s="227" t="str">
        <f>Modulangebot!I43</f>
        <v>Berufspraxis I - III</v>
      </c>
      <c r="D7" s="262">
        <v>6</v>
      </c>
      <c r="E7" s="262">
        <v>0</v>
      </c>
      <c r="F7" s="261">
        <f>D7*15</f>
        <v>90</v>
      </c>
      <c r="H7" s="226" t="str">
        <f>Modulangebot!F44</f>
        <v>BP5_02</v>
      </c>
      <c r="I7" s="227" t="str">
        <f>Modulangebot!I44</f>
        <v>Portfolio</v>
      </c>
      <c r="J7" s="262">
        <v>6</v>
      </c>
      <c r="K7" s="262">
        <v>15</v>
      </c>
      <c r="L7" s="261">
        <f>J7*15</f>
        <v>90</v>
      </c>
    </row>
    <row r="8" spans="1:14" s="256" customFormat="1" ht="30" customHeight="1" x14ac:dyDescent="0.35">
      <c r="A8" s="224"/>
      <c r="B8" s="226" t="str">
        <f>Modulangebot!F44</f>
        <v>BP5_02</v>
      </c>
      <c r="C8" s="227" t="str">
        <f>Modulangebot!I44</f>
        <v>Portfolio</v>
      </c>
      <c r="D8" s="262">
        <v>6</v>
      </c>
      <c r="E8" s="262">
        <v>15</v>
      </c>
      <c r="F8" s="261">
        <f>D8*15</f>
        <v>90</v>
      </c>
      <c r="G8" s="266"/>
      <c r="H8" s="197"/>
      <c r="I8" s="198"/>
      <c r="J8" s="262"/>
      <c r="K8" s="262"/>
      <c r="L8" s="261"/>
      <c r="M8" s="266"/>
      <c r="N8" s="228"/>
    </row>
    <row r="9" spans="1:14" s="254" customFormat="1" x14ac:dyDescent="0.35">
      <c r="A9" s="273" t="s">
        <v>39</v>
      </c>
      <c r="B9" s="197"/>
      <c r="C9" s="198"/>
      <c r="D9" s="228"/>
      <c r="E9" s="228"/>
      <c r="F9" s="256"/>
      <c r="G9" s="265">
        <f>SUM(G4:G8)</f>
        <v>174</v>
      </c>
      <c r="H9" s="197"/>
      <c r="I9" s="198"/>
      <c r="J9" s="228"/>
      <c r="K9" s="228"/>
      <c r="L9" s="256"/>
      <c r="M9" s="265">
        <f>SUM(M4:M7)</f>
        <v>106</v>
      </c>
      <c r="N9" s="268"/>
    </row>
    <row r="10" spans="1:14" ht="30.75" customHeight="1" x14ac:dyDescent="0.35">
      <c r="B10" s="321" t="str">
        <f>Modulangebot!F3</f>
        <v>P1_01</v>
      </c>
      <c r="C10" s="322" t="str">
        <f>Modulangebot!I3</f>
        <v>Grundfragen der Heilpädagogik</v>
      </c>
      <c r="D10" s="325">
        <f>Modulangebot!AN3</f>
        <v>3</v>
      </c>
      <c r="E10" s="325">
        <v>38</v>
      </c>
      <c r="F10" s="326"/>
      <c r="G10" s="326">
        <f>D10*38</f>
        <v>114</v>
      </c>
      <c r="H10" s="226" t="str">
        <f>Modulangebot!F5</f>
        <v>P3_01</v>
      </c>
      <c r="I10" s="227" t="str">
        <f>Modulangebot!I5</f>
        <v>Inklusive Didaktik unter heilpädagogischer Perspektive. Lernen und Partizipation in Sprache und Mathematik</v>
      </c>
      <c r="J10" s="270">
        <f>Modulangebot!AP5</f>
        <v>2</v>
      </c>
      <c r="K10" s="270">
        <v>38</v>
      </c>
      <c r="L10" s="271"/>
      <c r="M10" s="271">
        <f t="shared" ref="M10" si="1">J10*38</f>
        <v>76</v>
      </c>
    </row>
    <row r="11" spans="1:14" ht="30.75" customHeight="1" x14ac:dyDescent="0.35">
      <c r="B11" s="226" t="str">
        <f>Modulangebot!F10</f>
        <v>WP2_01.1</v>
      </c>
      <c r="C11" s="227" t="str">
        <f>Modulangebot!I10</f>
        <v>Heilpädagogik im Bereich Lernen I</v>
      </c>
      <c r="D11" s="262">
        <f>Modulangebot!AN10</f>
        <v>1</v>
      </c>
      <c r="E11" s="262">
        <v>30</v>
      </c>
      <c r="F11" s="261"/>
      <c r="G11" s="261">
        <f>D11*30</f>
        <v>30</v>
      </c>
      <c r="H11" s="226" t="str">
        <f>Modulangebot!F12</f>
        <v>WP2_02.1</v>
      </c>
      <c r="I11" s="227" t="str">
        <f>Modulangebot!I12</f>
        <v>Heilpädagogik im Bereich sozial-emotionale Entwicklung und Verhalten I</v>
      </c>
      <c r="J11" s="262">
        <f>Modulangebot!AP12</f>
        <v>2</v>
      </c>
      <c r="K11" s="262">
        <v>30</v>
      </c>
      <c r="L11" s="261"/>
      <c r="M11" s="261">
        <f>J11*30</f>
        <v>60</v>
      </c>
    </row>
    <row r="12" spans="1:14" ht="30.75" customHeight="1" x14ac:dyDescent="0.35">
      <c r="B12" s="226" t="str">
        <f>Modulangebot!F14</f>
        <v>WP2_03.1</v>
      </c>
      <c r="C12" s="227" t="str">
        <f>Modulangebot!I14</f>
        <v>Heilpädagogik im Bereich geistige Entwicklung I</v>
      </c>
      <c r="D12" s="262">
        <f>Modulangebot!AN14</f>
        <v>1</v>
      </c>
      <c r="E12" s="262">
        <v>30</v>
      </c>
      <c r="F12" s="261"/>
      <c r="G12" s="261">
        <f>D12*30</f>
        <v>30</v>
      </c>
      <c r="H12" s="226" t="str">
        <f>Modulangebot!F25</f>
        <v>WP2_10</v>
      </c>
      <c r="I12" s="227" t="str">
        <f>Modulangebot!I25</f>
        <v>Autismus im Kontext der Schulischen Heilpädagogik</v>
      </c>
      <c r="J12" s="262">
        <f>Modulangebot!AP25</f>
        <v>1</v>
      </c>
      <c r="K12" s="262">
        <v>30</v>
      </c>
      <c r="L12" s="261"/>
      <c r="M12" s="261">
        <f>J12*30</f>
        <v>30</v>
      </c>
    </row>
    <row r="13" spans="1:14" ht="30.75" customHeight="1" x14ac:dyDescent="0.35">
      <c r="B13" s="321" t="str">
        <f>Modulangebot!F20</f>
        <v>WP2_06.1</v>
      </c>
      <c r="C13" s="322" t="str">
        <f>Modulangebot!I20</f>
        <v>Heilpädagogik im Bereich körperlich-motorische Entwicklung. Motorische Beeinträchtigungen</v>
      </c>
      <c r="D13" s="329">
        <f>Modulangebot!AN20</f>
        <v>1</v>
      </c>
      <c r="E13" s="329">
        <v>30</v>
      </c>
      <c r="F13" s="324"/>
      <c r="G13" s="324">
        <f>D13*30</f>
        <v>30</v>
      </c>
      <c r="H13" s="226" t="str">
        <f>Modulangebot!F43</f>
        <v>BP5_01</v>
      </c>
      <c r="I13" s="227" t="str">
        <f>Modulangebot!I43</f>
        <v>Berufspraxis I - III</v>
      </c>
      <c r="J13" s="262">
        <v>5</v>
      </c>
      <c r="K13" s="262">
        <v>0</v>
      </c>
      <c r="L13" s="261">
        <f>J13*15</f>
        <v>75</v>
      </c>
    </row>
    <row r="14" spans="1:14" ht="30.75" customHeight="1" x14ac:dyDescent="0.35">
      <c r="B14" s="226" t="str">
        <f>Modulangebot!F43</f>
        <v>BP5_01</v>
      </c>
      <c r="C14" s="227" t="str">
        <f>Modulangebot!I43</f>
        <v>Berufspraxis I - III</v>
      </c>
      <c r="D14" s="262">
        <v>5</v>
      </c>
      <c r="E14" s="262">
        <v>0</v>
      </c>
      <c r="F14" s="261">
        <f>D14*15</f>
        <v>75</v>
      </c>
      <c r="H14" s="226" t="str">
        <f>Modulangebot!F44</f>
        <v>BP5_02</v>
      </c>
      <c r="I14" s="227" t="str">
        <f>Modulangebot!I44</f>
        <v>Portfolio</v>
      </c>
      <c r="J14" s="262">
        <v>5</v>
      </c>
      <c r="K14" s="262">
        <v>15</v>
      </c>
      <c r="L14" s="261">
        <f>J14*15</f>
        <v>75</v>
      </c>
    </row>
    <row r="15" spans="1:14" ht="30.75" customHeight="1" x14ac:dyDescent="0.35">
      <c r="B15" s="226" t="str">
        <f>Modulangebot!F44</f>
        <v>BP5_02</v>
      </c>
      <c r="C15" s="227" t="str">
        <f>Modulangebot!I44</f>
        <v>Portfolio</v>
      </c>
      <c r="D15" s="262">
        <v>5</v>
      </c>
      <c r="E15" s="262">
        <v>15</v>
      </c>
      <c r="F15" s="261">
        <f>D15*15</f>
        <v>75</v>
      </c>
      <c r="J15" s="262"/>
      <c r="K15" s="262"/>
      <c r="L15" s="261"/>
    </row>
    <row r="16" spans="1:14" x14ac:dyDescent="0.35">
      <c r="A16" s="255"/>
      <c r="B16" s="197"/>
      <c r="C16" s="198"/>
      <c r="D16" s="228"/>
      <c r="E16" s="228"/>
      <c r="F16" s="256"/>
      <c r="G16" s="265">
        <f>SUM(G10:G15)</f>
        <v>204</v>
      </c>
      <c r="H16" s="228"/>
      <c r="I16" s="332"/>
      <c r="J16" s="228"/>
      <c r="K16" s="228"/>
      <c r="L16" s="256"/>
      <c r="M16" s="265">
        <f>SUM(M10:M14)</f>
        <v>166</v>
      </c>
    </row>
    <row r="17" spans="1:14" s="256" customFormat="1" ht="15.5" x14ac:dyDescent="0.35">
      <c r="A17" s="300" t="s">
        <v>46</v>
      </c>
      <c r="B17" s="274" t="s">
        <v>47</v>
      </c>
      <c r="C17" s="275"/>
      <c r="D17" s="276"/>
      <c r="E17" s="276"/>
      <c r="F17" s="277"/>
      <c r="G17" s="277"/>
      <c r="H17" s="276"/>
      <c r="I17" s="275"/>
      <c r="J17" s="276"/>
      <c r="K17" s="276"/>
      <c r="L17" s="277"/>
      <c r="M17" s="278"/>
      <c r="N17" s="228"/>
    </row>
    <row r="18" spans="1:14" s="254" customFormat="1" ht="29" x14ac:dyDescent="0.35">
      <c r="A18" s="272" t="s">
        <v>38</v>
      </c>
      <c r="B18" s="226" t="str">
        <f>Modulangebot!F4</f>
        <v>P1_02</v>
      </c>
      <c r="C18" s="227" t="str">
        <f>Modulangebot!I4</f>
        <v>Diagnostik, Förderung und Partizipation bei besonderem Bildungsbedarf</v>
      </c>
      <c r="D18" s="270">
        <f>Modulangebot!AY4</f>
        <v>2</v>
      </c>
      <c r="E18" s="270">
        <v>38</v>
      </c>
      <c r="F18" s="271"/>
      <c r="G18" s="271">
        <f>D18*38</f>
        <v>76</v>
      </c>
      <c r="H18" s="226" t="str">
        <f>Modulangebot!F6</f>
        <v>P4_01</v>
      </c>
      <c r="I18" s="227" t="str">
        <f>Modulangebot!I6</f>
        <v>Schulische Heilpädagogik im Schweizer Bildungssystem</v>
      </c>
      <c r="J18" s="270">
        <f>Modulangebot!BA6</f>
        <v>2</v>
      </c>
      <c r="K18" s="270">
        <v>38</v>
      </c>
      <c r="L18" s="271"/>
      <c r="M18" s="271">
        <f t="shared" ref="M18" si="2">J18*38</f>
        <v>76</v>
      </c>
      <c r="N18" s="268"/>
    </row>
    <row r="19" spans="1:14" ht="30.75" customHeight="1" x14ac:dyDescent="0.35">
      <c r="B19" s="226" t="str">
        <f>Modulangebot!F11</f>
        <v>WP2_01.2</v>
      </c>
      <c r="C19" s="227" t="str">
        <f>Modulangebot!I11</f>
        <v>Heilpädagogik im Bereich Lernen II</v>
      </c>
      <c r="D19" s="262">
        <f>Modulangebot!AY11</f>
        <v>2</v>
      </c>
      <c r="E19" s="262">
        <v>30</v>
      </c>
      <c r="F19" s="261"/>
      <c r="G19" s="261">
        <f>D19*30</f>
        <v>60</v>
      </c>
      <c r="H19" s="226" t="str">
        <f>Modulangebot!F13</f>
        <v>WP2_02.2</v>
      </c>
      <c r="I19" s="227" t="str">
        <f>Modulangebot!I13</f>
        <v>Heilpädagogik im Bereich sozial-emotionale Entwicklung und Verhalten II</v>
      </c>
      <c r="J19" s="262">
        <f>Modulangebot!BA13</f>
        <v>1</v>
      </c>
      <c r="K19" s="262">
        <v>30</v>
      </c>
      <c r="L19" s="261"/>
      <c r="M19" s="261">
        <f>J19*30</f>
        <v>30</v>
      </c>
    </row>
    <row r="20" spans="1:14" ht="30.75" customHeight="1" x14ac:dyDescent="0.35">
      <c r="B20" s="226" t="str">
        <f>Modulangebot!F28</f>
        <v>WP3_03</v>
      </c>
      <c r="C20" s="227" t="str">
        <f>Modulangebot!I28</f>
        <v xml:space="preserve">Sprache bei besonderem Bildungsbedarf </v>
      </c>
      <c r="D20" s="262">
        <f>Modulangebot!AY28</f>
        <v>1</v>
      </c>
      <c r="E20" s="262">
        <v>30</v>
      </c>
      <c r="F20" s="261"/>
      <c r="G20" s="261">
        <f>D20*30</f>
        <v>30</v>
      </c>
      <c r="H20" s="226" t="str">
        <f>Modulangebot!F24</f>
        <v>WP2_09</v>
      </c>
      <c r="I20" s="227" t="str">
        <f>Modulangebot!I24</f>
        <v>Heilpädagogik im Bereich Sprache und Kommunikation</v>
      </c>
      <c r="J20" s="262">
        <f>Modulangebot!BA24</f>
        <v>1</v>
      </c>
      <c r="K20" s="262">
        <v>30</v>
      </c>
      <c r="L20" s="261"/>
      <c r="M20" s="261">
        <f>J20*30</f>
        <v>30</v>
      </c>
    </row>
    <row r="21" spans="1:14" ht="30.75" customHeight="1" x14ac:dyDescent="0.35">
      <c r="B21" s="318" t="str">
        <f>Modulangebot!F7</f>
        <v>P1_03</v>
      </c>
      <c r="C21" s="319" t="str">
        <f>Modulangebot!I7</f>
        <v>Heilpädagogik im Vorschulbereich</v>
      </c>
      <c r="D21" s="327">
        <f>Modulangebot!AY7</f>
        <v>1</v>
      </c>
      <c r="E21" s="327">
        <v>30</v>
      </c>
      <c r="F21" s="328"/>
      <c r="G21" s="328">
        <f>D21*30</f>
        <v>30</v>
      </c>
      <c r="H21" s="226" t="str">
        <f>Modulangebot!F27</f>
        <v>WP3_02</v>
      </c>
      <c r="I21" s="227" t="str">
        <f>Modulangebot!I27</f>
        <v xml:space="preserve">Mathematik bei besonderem Bildungsbedarf </v>
      </c>
      <c r="J21" s="262">
        <f>Modulangebot!BA27</f>
        <v>1</v>
      </c>
      <c r="K21" s="262">
        <v>30</v>
      </c>
      <c r="L21" s="261"/>
      <c r="M21" s="261">
        <f>J21*30</f>
        <v>30</v>
      </c>
    </row>
    <row r="22" spans="1:14" ht="30.75" customHeight="1" x14ac:dyDescent="0.35">
      <c r="B22" s="226" t="str">
        <f>Modulangebot!F43</f>
        <v>BP5_01</v>
      </c>
      <c r="C22" s="227" t="str">
        <f>Modulangebot!I43</f>
        <v>Berufspraxis I - III</v>
      </c>
      <c r="D22" s="262">
        <f>Modulangebot!AY43</f>
        <v>4</v>
      </c>
      <c r="E22" s="262">
        <v>0</v>
      </c>
      <c r="F22" s="261">
        <f>D22*15</f>
        <v>60</v>
      </c>
      <c r="H22" s="226" t="str">
        <f>Modulangebot!F43</f>
        <v>BP5_01</v>
      </c>
      <c r="I22" s="227" t="str">
        <f>Modulangebot!I43</f>
        <v>Berufspraxis I - III</v>
      </c>
      <c r="J22" s="262">
        <f>Modulangebot!BA43</f>
        <v>4</v>
      </c>
      <c r="K22" s="262">
        <v>0</v>
      </c>
      <c r="L22" s="261">
        <f>J22*15</f>
        <v>60</v>
      </c>
    </row>
    <row r="23" spans="1:14" ht="30.75" customHeight="1" x14ac:dyDescent="0.35">
      <c r="B23" s="226" t="str">
        <f>Modulangebot!F44</f>
        <v>BP5_02</v>
      </c>
      <c r="C23" s="227" t="str">
        <f>Modulangebot!I44</f>
        <v>Portfolio</v>
      </c>
      <c r="D23" s="262">
        <f>Modulangebot!AY44</f>
        <v>1.3333333333333333</v>
      </c>
      <c r="E23" s="262">
        <v>15</v>
      </c>
      <c r="F23" s="261">
        <f>D23*15*3</f>
        <v>60</v>
      </c>
      <c r="H23" s="226" t="str">
        <f>Modulangebot!F44</f>
        <v>BP5_02</v>
      </c>
      <c r="I23" s="227" t="str">
        <f>Modulangebot!I44</f>
        <v>Portfolio</v>
      </c>
      <c r="J23" s="262">
        <f>Modulangebot!BA44</f>
        <v>1.3333333333333333</v>
      </c>
      <c r="K23" s="262">
        <v>15</v>
      </c>
      <c r="L23" s="261">
        <f>J23*15*3</f>
        <v>60</v>
      </c>
    </row>
    <row r="24" spans="1:14" ht="30.75" customHeight="1" x14ac:dyDescent="0.35">
      <c r="B24" s="226" t="str">
        <f>Modulangebot!F46</f>
        <v>M5_03</v>
      </c>
      <c r="C24" s="227" t="str">
        <f>Modulangebot!I46</f>
        <v>Masterarbeit</v>
      </c>
      <c r="D24" s="262">
        <f>Modulangebot!AY46</f>
        <v>0.5</v>
      </c>
      <c r="E24" s="262">
        <v>160</v>
      </c>
      <c r="F24" s="261">
        <f>D24*150</f>
        <v>75</v>
      </c>
      <c r="H24" s="197"/>
      <c r="I24" s="198"/>
      <c r="J24" s="262"/>
      <c r="K24" s="262"/>
      <c r="L24" s="261"/>
    </row>
    <row r="25" spans="1:14" s="256" customFormat="1" ht="15" customHeight="1" x14ac:dyDescent="0.35">
      <c r="A25" s="255"/>
      <c r="B25" s="197"/>
      <c r="C25" s="198"/>
      <c r="D25" s="228"/>
      <c r="E25" s="228"/>
      <c r="G25" s="265">
        <f>SUM(G18:G24)</f>
        <v>196</v>
      </c>
      <c r="H25" s="197"/>
      <c r="I25" s="198"/>
      <c r="J25" s="228"/>
      <c r="K25" s="228"/>
      <c r="M25" s="265">
        <f>SUM(M18:M23)</f>
        <v>166</v>
      </c>
      <c r="N25" s="228"/>
    </row>
    <row r="26" spans="1:14" s="254" customFormat="1" ht="30.75" customHeight="1" x14ac:dyDescent="0.35">
      <c r="A26" s="273" t="s">
        <v>39</v>
      </c>
      <c r="B26" s="321" t="str">
        <f>Modulangebot!F3</f>
        <v>P1_01</v>
      </c>
      <c r="C26" s="322" t="str">
        <f>Modulangebot!I3</f>
        <v>Grundfragen der Heilpädagogik</v>
      </c>
      <c r="D26" s="325">
        <f>Modulangebot!AZ3</f>
        <v>2</v>
      </c>
      <c r="E26" s="325">
        <v>38</v>
      </c>
      <c r="F26" s="326"/>
      <c r="G26" s="326">
        <f>D26*38</f>
        <v>76</v>
      </c>
      <c r="H26" s="226" t="str">
        <f>Modulangebot!F5</f>
        <v>P3_01</v>
      </c>
      <c r="I26" s="227" t="str">
        <f>Modulangebot!I5</f>
        <v>Inklusive Didaktik unter heilpädagogischer Perspektive. Lernen und Partizipation in Sprache und Mathematik</v>
      </c>
      <c r="J26" s="270">
        <f>Modulangebot!BB5</f>
        <v>2</v>
      </c>
      <c r="K26" s="270">
        <v>38</v>
      </c>
      <c r="L26" s="271"/>
      <c r="M26" s="271">
        <f t="shared" ref="M26" si="3">J26*38</f>
        <v>76</v>
      </c>
      <c r="N26" s="268"/>
    </row>
    <row r="27" spans="1:14" ht="29" x14ac:dyDescent="0.35">
      <c r="B27" s="226" t="str">
        <f>Modulangebot!F11</f>
        <v>WP2_01.2</v>
      </c>
      <c r="C27" s="227" t="str">
        <f>Modulangebot!I11</f>
        <v>Heilpädagogik im Bereich Lernen II</v>
      </c>
      <c r="D27" s="262">
        <f>Modulangebot!AZ11</f>
        <v>1</v>
      </c>
      <c r="E27" s="262">
        <v>30</v>
      </c>
      <c r="F27" s="261"/>
      <c r="G27" s="261">
        <f>D27*30</f>
        <v>30</v>
      </c>
      <c r="H27" s="226" t="str">
        <f>Modulangebot!F13</f>
        <v>WP2_02.2</v>
      </c>
      <c r="I27" s="227" t="str">
        <f>Modulangebot!I13</f>
        <v>Heilpädagogik im Bereich sozial-emotionale Entwicklung und Verhalten II</v>
      </c>
      <c r="J27" s="262">
        <f>Modulangebot!BB13</f>
        <v>2</v>
      </c>
      <c r="K27" s="262">
        <v>30</v>
      </c>
      <c r="L27" s="261"/>
      <c r="M27" s="261">
        <f>J27*30</f>
        <v>60</v>
      </c>
    </row>
    <row r="28" spans="1:14" ht="30.75" customHeight="1" x14ac:dyDescent="0.35">
      <c r="B28" s="226" t="str">
        <f>Modulangebot!F15</f>
        <v>WP2_03.2</v>
      </c>
      <c r="C28" s="227" t="str">
        <f>Modulangebot!I15</f>
        <v>Heilpädagogik im Bereich geistige Entwicklung II</v>
      </c>
      <c r="D28" s="262">
        <f>Modulangebot!AZ15</f>
        <v>1</v>
      </c>
      <c r="E28" s="262">
        <v>30</v>
      </c>
      <c r="F28" s="261"/>
      <c r="G28" s="261">
        <f>D28*30</f>
        <v>30</v>
      </c>
      <c r="H28" s="226" t="str">
        <f>Modulangebot!F25</f>
        <v>WP2_10</v>
      </c>
      <c r="I28" s="227" t="str">
        <f>Modulangebot!I25</f>
        <v>Autismus im Kontext der Schulischen Heilpädagogik</v>
      </c>
      <c r="J28" s="262">
        <f>Modulangebot!BB25</f>
        <v>1</v>
      </c>
      <c r="K28" s="262">
        <v>30</v>
      </c>
      <c r="L28" s="261"/>
      <c r="M28" s="261">
        <f>J28*30</f>
        <v>30</v>
      </c>
    </row>
    <row r="29" spans="1:14" ht="30.75" customHeight="1" x14ac:dyDescent="0.35">
      <c r="B29" s="321" t="str">
        <f>Modulangebot!F21</f>
        <v>WP2_06.2</v>
      </c>
      <c r="C29" s="322" t="str">
        <f>Modulangebot!I21</f>
        <v>Heilpädagogik im Bereich körperlich-motorische Entwicklung. Chronische Erkrankungen</v>
      </c>
      <c r="D29" s="329">
        <f>Modulangebot!AZ21</f>
        <v>1</v>
      </c>
      <c r="E29" s="329">
        <v>30</v>
      </c>
      <c r="F29" s="324"/>
      <c r="G29" s="324">
        <f>D29*30</f>
        <v>30</v>
      </c>
      <c r="H29" s="226" t="str">
        <f>Modulangebot!F29</f>
        <v>WP3_04</v>
      </c>
      <c r="I29" s="227" t="str">
        <f>Modulangebot!I29</f>
        <v>Medien und Informatik in der Schulischen Heilpädagogik</v>
      </c>
      <c r="J29" s="262">
        <f>Modulangebot!BB29</f>
        <v>1</v>
      </c>
      <c r="K29" s="262">
        <v>30</v>
      </c>
      <c r="L29" s="261"/>
      <c r="M29" s="261">
        <f>J29*30</f>
        <v>30</v>
      </c>
    </row>
    <row r="30" spans="1:14" ht="30.75" customHeight="1" x14ac:dyDescent="0.35">
      <c r="B30" s="318" t="str">
        <f>Modulangebot!F38</f>
        <v>P4_06</v>
      </c>
      <c r="C30" s="319" t="str">
        <f>Modulangebot!I38</f>
        <v>Diagnostik und Früherfassung in der Heilpädagogischen Früherziehung</v>
      </c>
      <c r="D30" s="327">
        <f>Modulangebot!AZ38</f>
        <v>1</v>
      </c>
      <c r="E30" s="327">
        <v>30</v>
      </c>
      <c r="F30" s="328"/>
      <c r="G30" s="328">
        <f>D30*30</f>
        <v>30</v>
      </c>
      <c r="H30" s="226" t="str">
        <f>Modulangebot!F43</f>
        <v>BP5_01</v>
      </c>
      <c r="I30" s="227" t="str">
        <f>Modulangebot!I43</f>
        <v>Berufspraxis I - III</v>
      </c>
      <c r="J30" s="262">
        <f>Modulangebot!BB43</f>
        <v>4</v>
      </c>
      <c r="K30" s="262">
        <v>0</v>
      </c>
      <c r="L30" s="261">
        <f>J30*15</f>
        <v>60</v>
      </c>
    </row>
    <row r="31" spans="1:14" ht="30.75" customHeight="1" x14ac:dyDescent="0.35">
      <c r="B31" s="226" t="str">
        <f>Modulangebot!F43</f>
        <v>BP5_01</v>
      </c>
      <c r="C31" s="227" t="str">
        <f>Modulangebot!I43</f>
        <v>Berufspraxis I - III</v>
      </c>
      <c r="D31" s="262">
        <f>Modulangebot!AZ43</f>
        <v>4</v>
      </c>
      <c r="E31" s="262">
        <v>0</v>
      </c>
      <c r="F31" s="261">
        <f>D31*15</f>
        <v>60</v>
      </c>
      <c r="H31" s="226" t="str">
        <f>Modulangebot!F44</f>
        <v>BP5_02</v>
      </c>
      <c r="I31" s="227" t="str">
        <f>Modulangebot!I44</f>
        <v>Portfolio</v>
      </c>
      <c r="J31" s="262">
        <f>Modulangebot!BB44</f>
        <v>1.3333333333333333</v>
      </c>
      <c r="K31" s="262">
        <v>15</v>
      </c>
      <c r="L31" s="261">
        <f>J31*15*3</f>
        <v>60</v>
      </c>
    </row>
    <row r="32" spans="1:14" ht="30.75" customHeight="1" x14ac:dyDescent="0.35">
      <c r="B32" s="226" t="str">
        <f>Modulangebot!F44</f>
        <v>BP5_02</v>
      </c>
      <c r="C32" s="227" t="str">
        <f>Modulangebot!I44</f>
        <v>Portfolio</v>
      </c>
      <c r="D32" s="262">
        <f>Modulangebot!AZ44</f>
        <v>1.3333333333333333</v>
      </c>
      <c r="E32" s="262">
        <v>15</v>
      </c>
      <c r="F32" s="261">
        <f>D32*15*3</f>
        <v>60</v>
      </c>
      <c r="H32" s="226"/>
      <c r="I32" s="227"/>
      <c r="J32" s="262"/>
      <c r="K32" s="262"/>
      <c r="L32" s="261"/>
    </row>
    <row r="33" spans="1:14" s="254" customFormat="1" ht="15" customHeight="1" x14ac:dyDescent="0.35">
      <c r="A33" s="267"/>
      <c r="B33" s="182"/>
      <c r="C33" s="253"/>
      <c r="D33" s="268"/>
      <c r="E33" s="268"/>
      <c r="G33" s="271">
        <f>SUM(G26:G32)</f>
        <v>196</v>
      </c>
      <c r="H33" s="226"/>
      <c r="I33" s="227"/>
      <c r="J33" s="268"/>
      <c r="K33" s="268"/>
      <c r="M33" s="271">
        <f>SUM(M26:M31)</f>
        <v>196</v>
      </c>
      <c r="N33" s="268"/>
    </row>
    <row r="34" spans="1:14" s="254" customFormat="1" ht="15" customHeight="1" x14ac:dyDescent="0.35">
      <c r="A34" s="267"/>
      <c r="B34" s="268"/>
      <c r="C34" s="269"/>
      <c r="D34" s="268"/>
      <c r="E34" s="268"/>
      <c r="H34" s="268"/>
      <c r="I34" s="269"/>
      <c r="J34" s="268"/>
      <c r="K34" s="268"/>
      <c r="N34" s="268"/>
    </row>
    <row r="35" spans="1:14" ht="15" customHeight="1" x14ac:dyDescent="0.35"/>
    <row r="36" spans="1:14" ht="14.75" customHeight="1" x14ac:dyDescent="0.35"/>
  </sheetData>
  <sheetProtection sheet="1" objects="1" scenarios="1"/>
  <mergeCells count="4">
    <mergeCell ref="B1:D1"/>
    <mergeCell ref="H1:J1"/>
    <mergeCell ref="F2:G2"/>
    <mergeCell ref="L2:M2"/>
  </mergeCells>
  <pageMargins left="0.7" right="0.7" top="0.78740157499999996" bottom="0.78740157499999996" header="0.3" footer="0.3"/>
  <pageSetup paperSize="8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EA93A-8DF7-6549-828D-8CB5B6E38944}">
  <dimension ref="A1:AB79"/>
  <sheetViews>
    <sheetView topLeftCell="A36" workbookViewId="0">
      <selection activeCell="O57" sqref="O57"/>
    </sheetView>
  </sheetViews>
  <sheetFormatPr baseColWidth="10" defaultColWidth="11.453125" defaultRowHeight="14.5" x14ac:dyDescent="0.35"/>
  <cols>
    <col min="2" max="2" width="11" style="334" customWidth="1"/>
    <col min="3" max="3" width="9.81640625" customWidth="1"/>
    <col min="4" max="4" width="18.453125" customWidth="1"/>
    <col min="5" max="5" width="9.81640625" customWidth="1"/>
    <col min="6" max="6" width="4" customWidth="1"/>
    <col min="7" max="7" width="4.1796875" bestFit="1" customWidth="1"/>
    <col min="8" max="8" width="9.1796875" style="334" bestFit="1" customWidth="1"/>
    <col min="9" max="11" width="9.81640625" customWidth="1"/>
    <col min="12" max="12" width="3.1796875" bestFit="1" customWidth="1"/>
    <col min="13" max="13" width="4.1796875" bestFit="1" customWidth="1"/>
    <col min="14" max="14" width="9.81640625" style="334" bestFit="1" customWidth="1"/>
    <col min="15" max="17" width="9.81640625" customWidth="1"/>
    <col min="18" max="18" width="3.1796875" bestFit="1" customWidth="1"/>
    <col min="19" max="19" width="4.1796875" bestFit="1" customWidth="1"/>
    <col min="20" max="20" width="9.1796875" style="334" bestFit="1" customWidth="1"/>
    <col min="21" max="23" width="9.81640625" customWidth="1"/>
  </cols>
  <sheetData>
    <row r="1" spans="1:23" x14ac:dyDescent="0.35">
      <c r="A1" s="284">
        <f>Angebotsplan!A1</f>
        <v>0</v>
      </c>
      <c r="B1" s="334" t="str">
        <f>Angebotsplan!B1</f>
        <v>Montag</v>
      </c>
      <c r="C1">
        <f>Angebotsplan!C1</f>
        <v>0</v>
      </c>
      <c r="H1" s="334" t="str">
        <f>Angebotsplan!H1</f>
        <v>Dienstag</v>
      </c>
      <c r="I1">
        <f>Angebotsplan!I1</f>
        <v>0</v>
      </c>
      <c r="N1" s="334" t="str">
        <f>Angebotsplan!N1</f>
        <v>Donnerstag</v>
      </c>
      <c r="O1">
        <f>Angebotsplan!O1</f>
        <v>0</v>
      </c>
      <c r="T1" s="334" t="str">
        <f>Angebotsplan!T1</f>
        <v>Freitag</v>
      </c>
      <c r="U1">
        <f>Angebotsplan!U1</f>
        <v>0</v>
      </c>
    </row>
    <row r="2" spans="1:23" s="5" customFormat="1" x14ac:dyDescent="0.35">
      <c r="A2" s="340">
        <f>Angebotsplan!A2</f>
        <v>0</v>
      </c>
      <c r="B2" s="341" t="str">
        <f>Angebotsplan!B2</f>
        <v>Modul-Nr.</v>
      </c>
      <c r="C2" s="5" t="str">
        <f>Angebotsplan!C2</f>
        <v>Modul-Titel</v>
      </c>
      <c r="H2" s="341" t="str">
        <f>Angebotsplan!H2</f>
        <v>Modul-Nr.</v>
      </c>
      <c r="I2" s="5" t="str">
        <f>Angebotsplan!I2</f>
        <v>Modul-Titel</v>
      </c>
      <c r="N2" s="341" t="str">
        <f>Angebotsplan!N2</f>
        <v>Modul-Nr.</v>
      </c>
      <c r="O2" s="5" t="str">
        <f>Angebotsplan!O2</f>
        <v>Modul-Titel</v>
      </c>
      <c r="T2" s="341" t="str">
        <f>Angebotsplan!T2</f>
        <v>Modul-Nr.</v>
      </c>
      <c r="U2" s="5" t="str">
        <f>Angebotsplan!U2</f>
        <v>Modul-Titel</v>
      </c>
    </row>
    <row r="3" spans="1:23" x14ac:dyDescent="0.35">
      <c r="A3" s="284" t="str">
        <f>Angebotsplan!A3</f>
        <v>HS 21</v>
      </c>
      <c r="B3" s="334" t="str">
        <f>Angebotsplan!B3</f>
        <v>Herbstsemester</v>
      </c>
      <c r="D3" t="s">
        <v>16</v>
      </c>
      <c r="E3" t="s">
        <v>16</v>
      </c>
      <c r="H3" s="334">
        <f>Angebotsplan!H3</f>
        <v>0</v>
      </c>
      <c r="J3" t="s">
        <v>16</v>
      </c>
      <c r="K3" t="s">
        <v>16</v>
      </c>
      <c r="N3" s="334">
        <f>Angebotsplan!N3</f>
        <v>0</v>
      </c>
      <c r="P3" t="s">
        <v>16</v>
      </c>
      <c r="Q3" t="s">
        <v>16</v>
      </c>
      <c r="T3" s="334">
        <f>Angebotsplan!T3</f>
        <v>0</v>
      </c>
      <c r="V3" t="s">
        <v>16</v>
      </c>
      <c r="W3" t="s">
        <v>16</v>
      </c>
    </row>
    <row r="4" spans="1:23" x14ac:dyDescent="0.35">
      <c r="A4" s="284" t="str">
        <f>Angebotsplan!A4</f>
        <v>vm</v>
      </c>
      <c r="B4" s="334" t="str">
        <f>Angebotsplan!B8</f>
        <v>P4_02</v>
      </c>
      <c r="C4" t="str">
        <f>Angebotsplan!C8</f>
        <v>Grundlagen der Heilpädagogischen Früherziehung</v>
      </c>
      <c r="D4" t="str">
        <f>CONCATENATE(B4," ",C4)</f>
        <v>P4_02 Grundlagen der Heilpädagogischen Früherziehung</v>
      </c>
      <c r="E4" t="str">
        <f>IF(OR(PlanerHFE!$C$8=AngebotHFE!D4,PlanerHFE!$C$9=AngebotHFE!D4,PlanerHFE!$C$10=AngebotHFE!D4,PlanerHFE!$C$11=AngebotHFE!D4,PlanerHFE!$C$14=AngebotHFE!D4,PlanerHFE!$C$15=AngebotHFE!D4,PlanerHFE!$C$16=AngebotHFE!D4,PlanerHFE!$C$17=AngebotHFE!D4,PlanerHFE!$C$20=AngebotHFE!D4,PlanerHFE!$C$21=AngebotHFE!D4,PlanerHFE!$C$22=AngebotHFE!D4,PlanerHFE!$C$23=AngebotHFE!D4,PlanerHFE!$C$26=AngebotHFE!D4,PlanerHFE!$C$27=AngebotHFE!D4,PlanerHFE!$C$28=AngebotHFE!D4,PlanerHFE!$C$29=AngebotHFE!D4,PlanerHFE!$C$32=AngebotHFE!D4,PlanerHFE!$C$33=AngebotHFE!D4,PlanerHFE!$C$34=AngebotHFE!D4,PlanerHFE!$C$35=AngebotHFE!D4,PlanerHFE!$C$38=AngebotHFE!D4,PlanerHFE!$C$39=AngebotHFE!D4,PlanerHFE!$C$40=AngebotHFE!D4,PlanerHFE!$C$41=AngebotHFE!D4,PlanerHFE!$C$44=AngebotHFE!D4,PlanerHFE!$C$45=AngebotHFE!D4,PlanerHFE!$C$46=AngebotHFE!D4,PlanerHFE!$C$47=AngebotHFE!D4,PlanerHFE!$C$50=AngebotHFE!D4,PlanerHFE!$C$51=AngebotHFE!D4,PlanerHFE!$C$52=AngebotHFE!D4,PlanerHFE!$C$53=AngebotHFE!D4,PlanerHFE!$D$8=AngebotHFE!D4,PlanerHFE!$D$9=AngebotHFE!D4,PlanerHFE!$D$10=AngebotHFE!D4,PlanerHFE!$D$11=AngebotHFE!D4,PlanerHFE!$D$14=AngebotHFE!D4,PlanerHFE!$D$15=AngebotHFE!D4,PlanerHFE!$D$16=AngebotHFE!D4,PlanerHFE!$D$17=AngebotHFE!D4,PlanerHFE!$D$20=AngebotHFE!D4,PlanerHFE!$D$21=AngebotHFE!D4,PlanerHFE!$D$22=AngebotHFE!D4,PlanerHFE!$D$23=AngebotHFE!D4,PlanerHFE!$D$26=AngebotHFE!D4,PlanerHFE!$D$27=AngebotHFE!D4,PlanerHFE!$D$28=AngebotHFE!D4,PlanerHFE!$D$29=AngebotHFE!D4,PlanerHFE!$D$32=AngebotHFE!D4,PlanerHFE!$D$33=AngebotHFE!D4,PlanerHFE!$D$34=AngebotHFE!D4,PlanerHFE!$D$35=AngebotHFE!D4,PlanerHFE!$D$38=AngebotHFE!D4,PlanerHFE!$D$39=AngebotHFE!D4,PlanerHFE!$D$40=AngebotHFE!D4,PlanerHFE!$D$41=AngebotHFE!D4,PlanerHFE!$D$44=AngebotHFE!D4,PlanerHFE!$D$45=AngebotHFE!D4,PlanerHFE!$D$46=AngebotHFE!D4,PlanerHFE!$D$47=AngebotHFE!D4,PlanerHFE!$D$50=AngebotHFE!D4,PlanerHFE!$D$51=AngebotHFE!D4,PlanerHFE!$D$52=AngebotHFE!D4,PlanerHFE!$D$53=AngebotHFE!D4,PlanerHFE!$E$8=AngebotHFE!D4,PlanerHFE!$E$9=AngebotHFE!D4,PlanerHFE!$E$10=AngebotHFE!D4,PlanerHFE!$E$11=AngebotHFE!D4,PlanerHFE!$E$14=AngebotHFE!D4,PlanerHFE!$E$15=AngebotHFE!D4,PlanerHFE!$E$16=AngebotHFE!D4,PlanerHFE!$E$17=AngebotHFE!D4,PlanerHFE!$E$20=AngebotHFE!D4,PlanerHFE!$E$21=AngebotHFE!D4,PlanerHFE!$E$22=AngebotHFE!D4,PlanerHFE!$E$23=AngebotHFE!D4,PlanerHFE!$E$26=AngebotHFE!D4,PlanerHFE!$E$27=AngebotHFE!D4,PlanerHFE!$E$28=AngebotHFE!D4,PlanerHFE!$E$29=AngebotHFE!D4,PlanerHFE!$E$32=AngebotHFE!D4,PlanerHFE!$E$33=AngebotHFE!D4,PlanerHFE!$E$34=AngebotHFE!D4,PlanerHFE!$E$35=AngebotHFE!D4,PlanerHFE!$E$38=AngebotHFE!D4,PlanerHFE!$E$39=AngebotHFE!D4,PlanerHFE!$E$40=AngebotHFE!D4,PlanerHFE!$E$41=AngebotHFE!D4,PlanerHFE!$E$44=AngebotHFE!D4,PlanerHFE!$E$45=AngebotHFE!D4,PlanerHFE!$E$46=AngebotHFE!D4,PlanerHFE!$E$47=AngebotHFE!D4,PlanerHFE!$E$50=AngebotHFE!D4,PlanerHFE!$E$51=AngebotHFE!D4,PlanerHFE!$E$52=AngebotHFE!D4,PlanerHFE!$E$53=AngebotHFE!D4,PlanerHFE!$F$8=AngebotHFE!D4,PlanerHFE!$F$9=AngebotHFE!D4,PlanerHFE!$F$10=AngebotHFE!D4,PlanerHFE!$F$11=AngebotHFE!D4,PlanerHFE!$F$14=AngebotHFE!D4,PlanerHFE!$F$15=AngebotHFE!D4,PlanerHFE!$F$16=AngebotHFE!D4,PlanerHFE!$F$17=AngebotHFE!D4,PlanerHFE!$F$20=AngebotHFE!D4,PlanerHFE!$F$21=AngebotHFE!D4,PlanerHFE!$F$22=AngebotHFE!D4,PlanerHFE!$F$23=AngebotHFE!D4,PlanerHFE!$F$26=AngebotHFE!D4,PlanerHFE!$F$27=AngebotHFE!D4,PlanerHFE!$F$28=AngebotHFE!D4,PlanerHFE!$F$29=AngebotHFE!D4,PlanerHFE!$F$32=AngebotHFE!D4,PlanerHFE!$F$33=AngebotHFE!D4,PlanerHFE!$F$34=AngebotHFE!D4,PlanerHFE!$F$35=AngebotHFE!D4,PlanerHFE!$F$38=AngebotHFE!D4,PlanerHFE!$F$39=AngebotHFE!D4,PlanerHFE!$F$40=AngebotHFE!D4,PlanerHFE!$F$41=AngebotHFE!D4,PlanerHFE!$F$44=AngebotHFE!D4,PlanerHFE!$F$45=AngebotHFE!D4,PlanerHFE!$F$46=AngebotHFE!D4,PlanerHFE!$F$47=AngebotHFE!D4,PlanerHFE!$F$50=AngebotHFE!D4,PlanerHFE!$F$51=AngebotHFE!D4,PlanerHFE!$F$52=AngebotHFE!D4,PlanerHFE!$F$53=AngebotHFE!D4),"---'Bitte wählen' wählen!---",AngebotHFE!D4)</f>
        <v>P4_02 Grundlagen der Heilpädagogischen Früherziehung</v>
      </c>
      <c r="N4" s="341" t="str">
        <f>Angebotsplan!N8</f>
        <v>P4_08</v>
      </c>
      <c r="O4" s="341" t="str">
        <f>Angebotsplan!O8</f>
        <v>Beratung und Begleitung von Eltern und weiteren Bezugs- und Fachpersonen in der Heilpädagogischen Früherziehung</v>
      </c>
      <c r="P4" s="5" t="str">
        <f>CONCATENATE(N4," ",O4)</f>
        <v>P4_08 Beratung und Begleitung von Eltern und weiteren Bezugs- und Fachpersonen in der Heilpädagogischen Früherziehung</v>
      </c>
      <c r="Q4" s="5" t="str">
        <f>IF(OR(PlanerHFE!$C$8=AngebotHFE!P4,PlanerHFE!$C$9=AngebotHFE!P4,PlanerHFE!$C$10=AngebotHFE!P4,PlanerHFE!$C$11=AngebotHFE!P4,PlanerHFE!$C$14=AngebotHFE!P4,PlanerHFE!$C$15=AngebotHFE!P4,PlanerHFE!$C$16=AngebotHFE!P4,PlanerHFE!$C$17=AngebotHFE!P4,PlanerHFE!$C$20=AngebotHFE!P4,PlanerHFE!$C$21=AngebotHFE!P4,PlanerHFE!$C$22=AngebotHFE!P4,PlanerHFE!$C$23=AngebotHFE!P4,PlanerHFE!$C$26=AngebotHFE!P4,PlanerHFE!$C$27=AngebotHFE!P4,PlanerHFE!$C$28=AngebotHFE!P4,PlanerHFE!$C$29=AngebotHFE!P4,PlanerHFE!$C$32=AngebotHFE!P4,PlanerHFE!$C$33=AngebotHFE!P4,PlanerHFE!$C$34=AngebotHFE!P4,PlanerHFE!$C$35=AngebotHFE!P4,PlanerHFE!$C$38=AngebotHFE!P4,PlanerHFE!$C$39=AngebotHFE!P4,PlanerHFE!$C$40=AngebotHFE!P4,PlanerHFE!$C$41=AngebotHFE!P4,PlanerHFE!$C$44=AngebotHFE!P4,PlanerHFE!$C$45=AngebotHFE!P4,PlanerHFE!$C$46=AngebotHFE!P4,PlanerHFE!$C$47=AngebotHFE!P4,PlanerHFE!$C$50=AngebotHFE!P4,PlanerHFE!$C$51=AngebotHFE!P4,PlanerHFE!$C$52=AngebotHFE!P4,PlanerHFE!$C$53=AngebotHFE!P4,PlanerHFE!$D$8=AngebotHFE!P4,PlanerHFE!$D$9=AngebotHFE!P4,PlanerHFE!$D$10=AngebotHFE!P4,PlanerHFE!$D$11=AngebotHFE!P4,PlanerHFE!$D$14=AngebotHFE!P4,PlanerHFE!$D$15=AngebotHFE!P4,PlanerHFE!$D$16=AngebotHFE!P4,PlanerHFE!$D$17=AngebotHFE!P4,PlanerHFE!$D$20=AngebotHFE!P4,PlanerHFE!$D$21=AngebotHFE!P4,PlanerHFE!$D$22=AngebotHFE!P4,PlanerHFE!$D$23=AngebotHFE!P4,PlanerHFE!$D$26=AngebotHFE!P4,PlanerHFE!$D$27=AngebotHFE!P4,PlanerHFE!$D$28=AngebotHFE!P4,PlanerHFE!$D$29=AngebotHFE!P4,PlanerHFE!$D$32=AngebotHFE!P4,PlanerHFE!$D$33=AngebotHFE!P4,PlanerHFE!$D$34=AngebotHFE!P4,PlanerHFE!$D$35=AngebotHFE!P4,PlanerHFE!$D$38=AngebotHFE!P4,PlanerHFE!$D$39=AngebotHFE!P4,PlanerHFE!$D$40=AngebotHFE!P4,PlanerHFE!$D$41=AngebotHFE!P4,PlanerHFE!$D$44=AngebotHFE!P4,PlanerHFE!$D$45=AngebotHFE!P4,PlanerHFE!$D$46=AngebotHFE!P4,PlanerHFE!$D$47=AngebotHFE!P4,PlanerHFE!$D$50=AngebotHFE!P4,PlanerHFE!$D$51=AngebotHFE!P4,PlanerHFE!$D$52=AngebotHFE!P4,PlanerHFE!$D$53=AngebotHFE!P4,PlanerHFE!$E$8=AngebotHFE!P4,PlanerHFE!$E$9=AngebotHFE!P4,PlanerHFE!$E$10=AngebotHFE!P4,PlanerHFE!$E$11=AngebotHFE!P4,PlanerHFE!$E$14=AngebotHFE!P4,PlanerHFE!$E$15=AngebotHFE!P4,PlanerHFE!$E$16=AngebotHFE!P4,PlanerHFE!$E$17=AngebotHFE!P4,PlanerHFE!$E$20=AngebotHFE!P4,PlanerHFE!$E$21=AngebotHFE!P4,PlanerHFE!$E$22=AngebotHFE!P4,PlanerHFE!$E$23=AngebotHFE!P4,PlanerHFE!$E$26=AngebotHFE!P4,PlanerHFE!$E$27=AngebotHFE!P4,PlanerHFE!$E$28=AngebotHFE!P4,PlanerHFE!$E$29=AngebotHFE!P4,PlanerHFE!$E$32=AngebotHFE!P4,PlanerHFE!$E$33=AngebotHFE!P4,PlanerHFE!$E$34=AngebotHFE!P4,PlanerHFE!$E$35=AngebotHFE!P4,PlanerHFE!$E$38=AngebotHFE!P4,PlanerHFE!$E$39=AngebotHFE!P4,PlanerHFE!$E$40=AngebotHFE!P4,PlanerHFE!$E$41=AngebotHFE!P4,PlanerHFE!$E$44=AngebotHFE!P4,PlanerHFE!$E$45=AngebotHFE!P4,PlanerHFE!$E$46=AngebotHFE!P4,PlanerHFE!$E$47=AngebotHFE!P4,PlanerHFE!$E$50=AngebotHFE!P4,PlanerHFE!$E$51=AngebotHFE!P4,PlanerHFE!$E$52=AngebotHFE!P4,PlanerHFE!$E$53=AngebotHFE!P4,PlanerHFE!$F$8=AngebotHFE!P4,PlanerHFE!$F$9=AngebotHFE!P4,PlanerHFE!$F$10=AngebotHFE!P4,PlanerHFE!$F$11=AngebotHFE!P4,PlanerHFE!$F$14=AngebotHFE!P4,PlanerHFE!$F$15=AngebotHFE!P4,PlanerHFE!$F$16=AngebotHFE!P4,PlanerHFE!$F$17=AngebotHFE!P4,PlanerHFE!$F$20=AngebotHFE!P4,PlanerHFE!$F$21=AngebotHFE!P4,PlanerHFE!$F$22=AngebotHFE!P4,PlanerHFE!$F$23=AngebotHFE!P4,PlanerHFE!$F$26=AngebotHFE!P4,PlanerHFE!$F$27=AngebotHFE!P4,PlanerHFE!$F$28=AngebotHFE!P4,PlanerHFE!$F$29=AngebotHFE!P4,PlanerHFE!$F$32=AngebotHFE!P4,PlanerHFE!$F$33=AngebotHFE!P4,PlanerHFE!$F$34=AngebotHFE!P4,PlanerHFE!$F$35=AngebotHFE!P4,PlanerHFE!$F$38=AngebotHFE!P4,PlanerHFE!$F$39=AngebotHFE!P4,PlanerHFE!$F$40=AngebotHFE!P4,PlanerHFE!$F$41=AngebotHFE!P4,PlanerHFE!$F$44=AngebotHFE!P4,PlanerHFE!$F$45=AngebotHFE!P4,PlanerHFE!$F$46=AngebotHFE!P4,PlanerHFE!$F$47=AngebotHFE!P4,PlanerHFE!$F$50=AngebotHFE!P4,PlanerHFE!$F$51=AngebotHFE!P4,PlanerHFE!$F$52=AngebotHFE!P4,PlanerHFE!$F$53=AngebotHFE!P4),"---'Bitte wählen' wählen!---",AngebotHFE!P4)</f>
        <v>P4_08 Beratung und Begleitung von Eltern und weiteren Bezugs- und Fachpersonen in der Heilpädagogischen Früherziehung</v>
      </c>
    </row>
    <row r="5" spans="1:23" x14ac:dyDescent="0.35">
      <c r="A5" s="284">
        <f>Angebotsplan!A5</f>
        <v>0</v>
      </c>
      <c r="B5" s="334" t="str">
        <f>Angebotsplan!B6</f>
        <v>WP2_07</v>
      </c>
      <c r="C5" t="str">
        <f>Angebotsplan!C6</f>
        <v>Schwere mehrfache Beeinträchtigungen</v>
      </c>
      <c r="D5" t="str">
        <f>CONCATENATE(B5," ",C5,", ab 21/22!")</f>
        <v>WP2_07 Schwere mehrfache Beeinträchtigungen, ab 21/22!</v>
      </c>
      <c r="E5" t="str">
        <f>IF(OR(PlanerHFE!$C$8=AngebotHFE!D5,PlanerHFE!$C$9=AngebotHFE!D5,PlanerHFE!$C$10=AngebotHFE!D5,PlanerHFE!$C$11=AngebotHFE!D5,PlanerHFE!$C$14=AngebotHFE!D5,PlanerHFE!$C$15=AngebotHFE!D5,PlanerHFE!$C$16=AngebotHFE!D5,PlanerHFE!$C$17=AngebotHFE!D5,PlanerHFE!$C$20=AngebotHFE!D5,PlanerHFE!$C$21=AngebotHFE!D5,PlanerHFE!$C$22=AngebotHFE!D5,PlanerHFE!$C$23=AngebotHFE!D5,PlanerHFE!$C$26=AngebotHFE!D5,PlanerHFE!$C$27=AngebotHFE!D5,PlanerHFE!$C$28=AngebotHFE!D5,PlanerHFE!$C$29=AngebotHFE!D5,PlanerHFE!$C$32=AngebotHFE!D5,PlanerHFE!$C$33=AngebotHFE!D5,PlanerHFE!$C$34=AngebotHFE!D5,PlanerHFE!$C$35=AngebotHFE!D5,PlanerHFE!$C$38=AngebotHFE!D5,PlanerHFE!$C$39=AngebotHFE!D5,PlanerHFE!$C$40=AngebotHFE!D5,PlanerHFE!$C$41=AngebotHFE!D5,PlanerHFE!$C$44=AngebotHFE!D5,PlanerHFE!$C$45=AngebotHFE!D5,PlanerHFE!$C$46=AngebotHFE!D5,PlanerHFE!$C$47=AngebotHFE!D5,PlanerHFE!$C$50=AngebotHFE!D5,PlanerHFE!$C$51=AngebotHFE!D5,PlanerHFE!$C$52=AngebotHFE!D5,PlanerHFE!$C$53=AngebotHFE!D5,PlanerHFE!$D$8=AngebotHFE!D5,PlanerHFE!$D$9=AngebotHFE!D5,PlanerHFE!$D$10=AngebotHFE!D5,PlanerHFE!$D$11=AngebotHFE!D5,PlanerHFE!$D$14=AngebotHFE!D5,PlanerHFE!$D$15=AngebotHFE!D5,PlanerHFE!$D$16=AngebotHFE!D5,PlanerHFE!$D$17=AngebotHFE!D5,PlanerHFE!$D$20=AngebotHFE!D5,PlanerHFE!$D$21=AngebotHFE!D5,PlanerHFE!$D$22=AngebotHFE!D5,PlanerHFE!$D$23=AngebotHFE!D5,PlanerHFE!$D$26=AngebotHFE!D5,PlanerHFE!$D$27=AngebotHFE!D5,PlanerHFE!$D$28=AngebotHFE!D5,PlanerHFE!$D$29=AngebotHFE!D5,PlanerHFE!$D$32=AngebotHFE!D5,PlanerHFE!$D$33=AngebotHFE!D5,PlanerHFE!$D$34=AngebotHFE!D5,PlanerHFE!$D$35=AngebotHFE!D5,PlanerHFE!$D$38=AngebotHFE!D5,PlanerHFE!$D$39=AngebotHFE!D5,PlanerHFE!$D$40=AngebotHFE!D5,PlanerHFE!$D$41=AngebotHFE!D5,PlanerHFE!$D$44=AngebotHFE!D5,PlanerHFE!$D$45=AngebotHFE!D5,PlanerHFE!$D$46=AngebotHFE!D5,PlanerHFE!$D$47=AngebotHFE!D5,PlanerHFE!$D$50=AngebotHFE!D5,PlanerHFE!$D$51=AngebotHFE!D5,PlanerHFE!$D$52=AngebotHFE!D5,PlanerHFE!$D$53=AngebotHFE!D5,PlanerHFE!$E$8=AngebotHFE!D5,PlanerHFE!$E$9=AngebotHFE!D5,PlanerHFE!$E$10=AngebotHFE!D5,PlanerHFE!$E$11=AngebotHFE!D5,PlanerHFE!$E$14=AngebotHFE!D5,PlanerHFE!$E$15=AngebotHFE!D5,PlanerHFE!$E$16=AngebotHFE!D5,PlanerHFE!$E$17=AngebotHFE!D5,PlanerHFE!$E$20=AngebotHFE!D5,PlanerHFE!$E$21=AngebotHFE!D5,PlanerHFE!$E$22=AngebotHFE!D5,PlanerHFE!$E$23=AngebotHFE!D5,PlanerHFE!$E$26=AngebotHFE!D5,PlanerHFE!$E$27=AngebotHFE!D5,PlanerHFE!$E$28=AngebotHFE!D5,PlanerHFE!$E$29=AngebotHFE!D5,PlanerHFE!$E$32=AngebotHFE!D5,PlanerHFE!$E$33=AngebotHFE!D5,PlanerHFE!$E$34=AngebotHFE!D5,PlanerHFE!$E$35=AngebotHFE!D5,PlanerHFE!$E$38=AngebotHFE!D5,PlanerHFE!$E$39=AngebotHFE!D5,PlanerHFE!$E$40=AngebotHFE!D5,PlanerHFE!$E$41=AngebotHFE!D5,PlanerHFE!$E$44=AngebotHFE!D5,PlanerHFE!$E$45=AngebotHFE!D5,PlanerHFE!$E$46=AngebotHFE!D5,PlanerHFE!$E$47=AngebotHFE!D5,PlanerHFE!$E$50=AngebotHFE!D5,PlanerHFE!$E$51=AngebotHFE!D5,PlanerHFE!$E$52=AngebotHFE!D5,PlanerHFE!$E$53=AngebotHFE!D5,PlanerHFE!$F$8=AngebotHFE!D5,PlanerHFE!$F$9=AngebotHFE!D5,PlanerHFE!$F$10=AngebotHFE!D5,PlanerHFE!$F$11=AngebotHFE!D5,PlanerHFE!$F$14=AngebotHFE!D5,PlanerHFE!$F$15=AngebotHFE!D5,PlanerHFE!$F$16=AngebotHFE!D5,PlanerHFE!$F$17=AngebotHFE!D5,PlanerHFE!$F$20=AngebotHFE!D5,PlanerHFE!$F$21=AngebotHFE!D5,PlanerHFE!$F$22=AngebotHFE!D5,PlanerHFE!$F$23=AngebotHFE!D5,PlanerHFE!$F$26=AngebotHFE!D5,PlanerHFE!$F$27=AngebotHFE!D5,PlanerHFE!$F$28=AngebotHFE!D5,PlanerHFE!$F$29=AngebotHFE!D5,PlanerHFE!$F$32=AngebotHFE!D5,PlanerHFE!$F$33=AngebotHFE!D5,PlanerHFE!$F$34=AngebotHFE!D5,PlanerHFE!$F$35=AngebotHFE!D5,PlanerHFE!$F$38=AngebotHFE!D5,PlanerHFE!$F$39=AngebotHFE!D5,PlanerHFE!$F$40=AngebotHFE!D5,PlanerHFE!$F$41=AngebotHFE!D5,PlanerHFE!$F$44=AngebotHFE!D5,PlanerHFE!$F$45=AngebotHFE!D5,PlanerHFE!$F$46=AngebotHFE!D5,PlanerHFE!$F$47=AngebotHFE!D5,PlanerHFE!$F$50=AngebotHFE!D5,PlanerHFE!$F$51=AngebotHFE!D5,PlanerHFE!$F$52=AngebotHFE!D5,PlanerHFE!$F$53=AngebotHFE!D5),"---'Bitte wählen' wählen!---",AngebotHFE!D5)</f>
        <v>WP2_07 Schwere mehrfache Beeinträchtigungen, ab 21/22!</v>
      </c>
      <c r="N5" s="341"/>
      <c r="O5" s="5"/>
      <c r="P5" s="5"/>
      <c r="Q5" s="5"/>
    </row>
    <row r="6" spans="1:23" x14ac:dyDescent="0.35">
      <c r="A6" s="284">
        <f>Angebotsplan!A6</f>
        <v>0</v>
      </c>
    </row>
    <row r="7" spans="1:23" x14ac:dyDescent="0.35">
      <c r="A7" s="284">
        <f>Angebotsplan!A7</f>
        <v>0</v>
      </c>
    </row>
    <row r="8" spans="1:23" x14ac:dyDescent="0.35">
      <c r="A8" s="284">
        <f>Angebotsplan!A8</f>
        <v>0</v>
      </c>
      <c r="N8" s="341"/>
      <c r="V8" t="str">
        <f t="shared" ref="V8:V11" si="0">CONCATENATE(T8," ",U8)</f>
        <v xml:space="preserve"> </v>
      </c>
      <c r="W8" t="str">
        <f>IF(OR(PlanerHFE!$C$8=AngebotHFE!V8,PlanerHFE!$C$9=AngebotHFE!V8,PlanerHFE!$C$10=AngebotHFE!V8,PlanerHFE!$C$11=AngebotHFE!V8,PlanerHFE!$C$14=AngebotHFE!V8,PlanerHFE!$C$15=AngebotHFE!V8,PlanerHFE!$C$16=AngebotHFE!V8,PlanerHFE!$C$17=AngebotHFE!V8,PlanerHFE!$C$20=AngebotHFE!V8,PlanerHFE!$C$21=AngebotHFE!V8,PlanerHFE!$C$22=AngebotHFE!V8,PlanerHFE!$C$23=AngebotHFE!V8,PlanerHFE!$C$26=AngebotHFE!V8,PlanerHFE!$C$27=AngebotHFE!V8,PlanerHFE!$C$28=AngebotHFE!V8,PlanerHFE!$C$29=AngebotHFE!V8,PlanerHFE!$C$32=AngebotHFE!V8,PlanerHFE!$C$33=AngebotHFE!V8,PlanerHFE!$C$34=AngebotHFE!V8,PlanerHFE!$C$35=AngebotHFE!V8,PlanerHFE!$C$38=AngebotHFE!V8,PlanerHFE!$C$39=AngebotHFE!V8,PlanerHFE!$C$40=AngebotHFE!V8,PlanerHFE!$C$41=AngebotHFE!V8,PlanerHFE!$C$44=AngebotHFE!V8,PlanerHFE!$C$45=AngebotHFE!V8,PlanerHFE!$C$46=AngebotHFE!V8,PlanerHFE!$C$47=AngebotHFE!V8,PlanerHFE!$C$50=AngebotHFE!V8,PlanerHFE!$C$51=AngebotHFE!V8,PlanerHFE!$C$52=AngebotHFE!V8,PlanerHFE!$C$53=AngebotHFE!V8,PlanerHFE!$D$8=AngebotHFE!V8,PlanerHFE!$D$9=AngebotHFE!V8,PlanerHFE!$D$10=AngebotHFE!V8,PlanerHFE!$D$11=AngebotHFE!V8,PlanerHFE!$D$14=AngebotHFE!V8,PlanerHFE!$D$15=AngebotHFE!V8,PlanerHFE!$D$16=AngebotHFE!V8,PlanerHFE!$D$17=AngebotHFE!V8,PlanerHFE!$D$20=AngebotHFE!V8,PlanerHFE!$D$21=AngebotHFE!V8,PlanerHFE!$D$22=AngebotHFE!V8,PlanerHFE!$D$23=AngebotHFE!V8,PlanerHFE!$D$26=AngebotHFE!V8,PlanerHFE!$D$27=AngebotHFE!V8,PlanerHFE!$D$28=AngebotHFE!V8,PlanerHFE!$D$29=AngebotHFE!V8,PlanerHFE!$D$32=AngebotHFE!V8,PlanerHFE!$D$33=AngebotHFE!V8,PlanerHFE!$D$34=AngebotHFE!V8,PlanerHFE!$D$35=AngebotHFE!V8,PlanerHFE!$D$38=AngebotHFE!V8,PlanerHFE!$D$39=AngebotHFE!V8,PlanerHFE!$D$40=AngebotHFE!V8,PlanerHFE!$D$41=AngebotHFE!V8,PlanerHFE!$D$44=AngebotHFE!V8,PlanerHFE!$D$45=AngebotHFE!V8,PlanerHFE!$D$46=AngebotHFE!V8,PlanerHFE!$D$47=AngebotHFE!V8,PlanerHFE!$D$50=AngebotHFE!V8,PlanerHFE!$D$51=AngebotHFE!V8,PlanerHFE!$D$52=AngebotHFE!V8,PlanerHFE!$D$53=AngebotHFE!V8,PlanerHFE!$E$8=AngebotHFE!V8,PlanerHFE!$E$9=AngebotHFE!V8,PlanerHFE!$E$10=AngebotHFE!V8,PlanerHFE!$E$11=AngebotHFE!V8,PlanerHFE!$E$14=AngebotHFE!V8,PlanerHFE!$E$15=AngebotHFE!V8,PlanerHFE!$E$16=AngebotHFE!V8,PlanerHFE!$E$17=AngebotHFE!V8,PlanerHFE!$E$20=AngebotHFE!V8,PlanerHFE!$E$21=AngebotHFE!V8,PlanerHFE!$E$22=AngebotHFE!V8,PlanerHFE!$E$23=AngebotHFE!V8,PlanerHFE!$E$26=AngebotHFE!V8,PlanerHFE!$E$27=AngebotHFE!V8,PlanerHFE!$E$28=AngebotHFE!V8,PlanerHFE!$E$29=AngebotHFE!V8,PlanerHFE!$E$32=AngebotHFE!V8,PlanerHFE!$E$33=AngebotHFE!V8,PlanerHFE!$E$34=AngebotHFE!V8,PlanerHFE!$E$35=AngebotHFE!V8,PlanerHFE!$E$38=AngebotHFE!V8,PlanerHFE!$E$39=AngebotHFE!V8,PlanerHFE!$E$40=AngebotHFE!V8,PlanerHFE!$E$41=AngebotHFE!V8,PlanerHFE!$E$44=AngebotHFE!V8,PlanerHFE!$E$45=AngebotHFE!V8,PlanerHFE!$E$46=AngebotHFE!V8,PlanerHFE!$E$47=AngebotHFE!V8,PlanerHFE!$E$50=AngebotHFE!V8,PlanerHFE!$E$51=AngebotHFE!V8,PlanerHFE!$E$52=AngebotHFE!V8,PlanerHFE!$E$53=AngebotHFE!V8,PlanerHFE!$F$8=AngebotHFE!V8,PlanerHFE!$F$9=AngebotHFE!V8,PlanerHFE!$F$10=AngebotHFE!V8,PlanerHFE!$F$11=AngebotHFE!V8,PlanerHFE!$F$14=AngebotHFE!V8,PlanerHFE!$F$15=AngebotHFE!V8,PlanerHFE!$F$16=AngebotHFE!V8,PlanerHFE!$F$17=AngebotHFE!V8,PlanerHFE!$F$20=AngebotHFE!V8,PlanerHFE!$F$21=AngebotHFE!V8,PlanerHFE!$F$22=AngebotHFE!V8,PlanerHFE!$F$23=AngebotHFE!V8,PlanerHFE!$F$26=AngebotHFE!V8,PlanerHFE!$F$27=AngebotHFE!V8,PlanerHFE!$F$28=AngebotHFE!V8,PlanerHFE!$F$29=AngebotHFE!V8,PlanerHFE!$F$32=AngebotHFE!V8,PlanerHFE!$F$33=AngebotHFE!V8,PlanerHFE!$F$34=AngebotHFE!V8,PlanerHFE!$F$35=AngebotHFE!V8,PlanerHFE!$F$38=AngebotHFE!V8,PlanerHFE!$F$39=AngebotHFE!V8,PlanerHFE!$F$40=AngebotHFE!V8,PlanerHFE!$F$41=AngebotHFE!V8,PlanerHFE!$F$44=AngebotHFE!V8,PlanerHFE!$F$45=AngebotHFE!V8,PlanerHFE!$F$46=AngebotHFE!V8,PlanerHFE!$F$47=AngebotHFE!V8,PlanerHFE!$F$50=AngebotHFE!V8,PlanerHFE!$F$51=AngebotHFE!V8,PlanerHFE!$F$52=AngebotHFE!V8,PlanerHFE!$F$53=AngebotHFE!V8),"---'Bitte wählen' wählen!---",AngebotHFE!V8)</f>
        <v xml:space="preserve"> </v>
      </c>
    </row>
    <row r="9" spans="1:23" x14ac:dyDescent="0.35">
      <c r="N9" s="341"/>
      <c r="V9" t="str">
        <f t="shared" si="0"/>
        <v xml:space="preserve"> </v>
      </c>
      <c r="W9" t="str">
        <f>IF(OR(PlanerHFE!$C$8=AngebotHFE!V9,PlanerHFE!$C$9=AngebotHFE!V9,PlanerHFE!$C$10=AngebotHFE!V9,PlanerHFE!$C$11=AngebotHFE!V9,PlanerHFE!$C$14=AngebotHFE!V9,PlanerHFE!$C$15=AngebotHFE!V9,PlanerHFE!$C$16=AngebotHFE!V9,PlanerHFE!$C$17=AngebotHFE!V9,PlanerHFE!$C$20=AngebotHFE!V9,PlanerHFE!$C$21=AngebotHFE!V9,PlanerHFE!$C$22=AngebotHFE!V9,PlanerHFE!$C$23=AngebotHFE!V9,PlanerHFE!$C$26=AngebotHFE!V9,PlanerHFE!$C$27=AngebotHFE!V9,PlanerHFE!$C$28=AngebotHFE!V9,PlanerHFE!$C$29=AngebotHFE!V9,PlanerHFE!$C$32=AngebotHFE!V9,PlanerHFE!$C$33=AngebotHFE!V9,PlanerHFE!$C$34=AngebotHFE!V9,PlanerHFE!$C$35=AngebotHFE!V9,PlanerHFE!$C$38=AngebotHFE!V9,PlanerHFE!$C$39=AngebotHFE!V9,PlanerHFE!$C$40=AngebotHFE!V9,PlanerHFE!$C$41=AngebotHFE!V9,PlanerHFE!$C$44=AngebotHFE!V9,PlanerHFE!$C$45=AngebotHFE!V9,PlanerHFE!$C$46=AngebotHFE!V9,PlanerHFE!$C$47=AngebotHFE!V9,PlanerHFE!$C$50=AngebotHFE!V9,PlanerHFE!$C$51=AngebotHFE!V9,PlanerHFE!$C$52=AngebotHFE!V9,PlanerHFE!$C$53=AngebotHFE!V9,PlanerHFE!$D$8=AngebotHFE!V9,PlanerHFE!$D$9=AngebotHFE!V9,PlanerHFE!$D$10=AngebotHFE!V9,PlanerHFE!$D$11=AngebotHFE!V9,PlanerHFE!$D$14=AngebotHFE!V9,PlanerHFE!$D$15=AngebotHFE!V9,PlanerHFE!$D$16=AngebotHFE!V9,PlanerHFE!$D$17=AngebotHFE!V9,PlanerHFE!$D$20=AngebotHFE!V9,PlanerHFE!$D$21=AngebotHFE!V9,PlanerHFE!$D$22=AngebotHFE!V9,PlanerHFE!$D$23=AngebotHFE!V9,PlanerHFE!$D$26=AngebotHFE!V9,PlanerHFE!$D$27=AngebotHFE!V9,PlanerHFE!$D$28=AngebotHFE!V9,PlanerHFE!$D$29=AngebotHFE!V9,PlanerHFE!$D$32=AngebotHFE!V9,PlanerHFE!$D$33=AngebotHFE!V9,PlanerHFE!$D$34=AngebotHFE!V9,PlanerHFE!$D$35=AngebotHFE!V9,PlanerHFE!$D$38=AngebotHFE!V9,PlanerHFE!$D$39=AngebotHFE!V9,PlanerHFE!$D$40=AngebotHFE!V9,PlanerHFE!$D$41=AngebotHFE!V9,PlanerHFE!$D$44=AngebotHFE!V9,PlanerHFE!$D$45=AngebotHFE!V9,PlanerHFE!$D$46=AngebotHFE!V9,PlanerHFE!$D$47=AngebotHFE!V9,PlanerHFE!$D$50=AngebotHFE!V9,PlanerHFE!$D$51=AngebotHFE!V9,PlanerHFE!$D$52=AngebotHFE!V9,PlanerHFE!$D$53=AngebotHFE!V9,PlanerHFE!$E$8=AngebotHFE!V9,PlanerHFE!$E$9=AngebotHFE!V9,PlanerHFE!$E$10=AngebotHFE!V9,PlanerHFE!$E$11=AngebotHFE!V9,PlanerHFE!$E$14=AngebotHFE!V9,PlanerHFE!$E$15=AngebotHFE!V9,PlanerHFE!$E$16=AngebotHFE!V9,PlanerHFE!$E$17=AngebotHFE!V9,PlanerHFE!$E$20=AngebotHFE!V9,PlanerHFE!$E$21=AngebotHFE!V9,PlanerHFE!$E$22=AngebotHFE!V9,PlanerHFE!$E$23=AngebotHFE!V9,PlanerHFE!$E$26=AngebotHFE!V9,PlanerHFE!$E$27=AngebotHFE!V9,PlanerHFE!$E$28=AngebotHFE!V9,PlanerHFE!$E$29=AngebotHFE!V9,PlanerHFE!$E$32=AngebotHFE!V9,PlanerHFE!$E$33=AngebotHFE!V9,PlanerHFE!$E$34=AngebotHFE!V9,PlanerHFE!$E$35=AngebotHFE!V9,PlanerHFE!$E$38=AngebotHFE!V9,PlanerHFE!$E$39=AngebotHFE!V9,PlanerHFE!$E$40=AngebotHFE!V9,PlanerHFE!$E$41=AngebotHFE!V9,PlanerHFE!$E$44=AngebotHFE!V9,PlanerHFE!$E$45=AngebotHFE!V9,PlanerHFE!$E$46=AngebotHFE!V9,PlanerHFE!$E$47=AngebotHFE!V9,PlanerHFE!$E$50=AngebotHFE!V9,PlanerHFE!$E$51=AngebotHFE!V9,PlanerHFE!$E$52=AngebotHFE!V9,PlanerHFE!$E$53=AngebotHFE!V9,PlanerHFE!$F$8=AngebotHFE!V9,PlanerHFE!$F$9=AngebotHFE!V9,PlanerHFE!$F$10=AngebotHFE!V9,PlanerHFE!$F$11=AngebotHFE!V9,PlanerHFE!$F$14=AngebotHFE!V9,PlanerHFE!$F$15=AngebotHFE!V9,PlanerHFE!$F$16=AngebotHFE!V9,PlanerHFE!$F$17=AngebotHFE!V9,PlanerHFE!$F$20=AngebotHFE!V9,PlanerHFE!$F$21=AngebotHFE!V9,PlanerHFE!$F$22=AngebotHFE!V9,PlanerHFE!$F$23=AngebotHFE!V9,PlanerHFE!$F$26=AngebotHFE!V9,PlanerHFE!$F$27=AngebotHFE!V9,PlanerHFE!$F$28=AngebotHFE!V9,PlanerHFE!$F$29=AngebotHFE!V9,PlanerHFE!$F$32=AngebotHFE!V9,PlanerHFE!$F$33=AngebotHFE!V9,PlanerHFE!$F$34=AngebotHFE!V9,PlanerHFE!$F$35=AngebotHFE!V9,PlanerHFE!$F$38=AngebotHFE!V9,PlanerHFE!$F$39=AngebotHFE!V9,PlanerHFE!$F$40=AngebotHFE!V9,PlanerHFE!$F$41=AngebotHFE!V9,PlanerHFE!$F$44=AngebotHFE!V9,PlanerHFE!$F$45=AngebotHFE!V9,PlanerHFE!$F$46=AngebotHFE!V9,PlanerHFE!$F$47=AngebotHFE!V9,PlanerHFE!$F$50=AngebotHFE!V9,PlanerHFE!$F$51=AngebotHFE!V9,PlanerHFE!$F$52=AngebotHFE!V9,PlanerHFE!$F$53=AngebotHFE!V9),"---'Bitte wählen' wählen!---",AngebotHFE!V9)</f>
        <v xml:space="preserve"> </v>
      </c>
    </row>
    <row r="10" spans="1:23" x14ac:dyDescent="0.35">
      <c r="V10" t="str">
        <f t="shared" si="0"/>
        <v xml:space="preserve"> </v>
      </c>
      <c r="W10" t="str">
        <f>IF(OR(PlanerHFE!$C$8=AngebotHFE!V10,PlanerHFE!$C$9=AngebotHFE!V10,PlanerHFE!$C$10=AngebotHFE!V10,PlanerHFE!$C$11=AngebotHFE!V10,PlanerHFE!$C$14=AngebotHFE!V10,PlanerHFE!$C$15=AngebotHFE!V10,PlanerHFE!$C$16=AngebotHFE!V10,PlanerHFE!$C$17=AngebotHFE!V10,PlanerHFE!$C$20=AngebotHFE!V10,PlanerHFE!$C$21=AngebotHFE!V10,PlanerHFE!$C$22=AngebotHFE!V10,PlanerHFE!$C$23=AngebotHFE!V10,PlanerHFE!$C$26=AngebotHFE!V10,PlanerHFE!$C$27=AngebotHFE!V10,PlanerHFE!$C$28=AngebotHFE!V10,PlanerHFE!$C$29=AngebotHFE!V10,PlanerHFE!$C$32=AngebotHFE!V10,PlanerHFE!$C$33=AngebotHFE!V10,PlanerHFE!$C$34=AngebotHFE!V10,PlanerHFE!$C$35=AngebotHFE!V10,PlanerHFE!$C$38=AngebotHFE!V10,PlanerHFE!$C$39=AngebotHFE!V10,PlanerHFE!$C$40=AngebotHFE!V10,PlanerHFE!$C$41=AngebotHFE!V10,PlanerHFE!$C$44=AngebotHFE!V10,PlanerHFE!$C$45=AngebotHFE!V10,PlanerHFE!$C$46=AngebotHFE!V10,PlanerHFE!$C$47=AngebotHFE!V10,PlanerHFE!$C$50=AngebotHFE!V10,PlanerHFE!$C$51=AngebotHFE!V10,PlanerHFE!$C$52=AngebotHFE!V10,PlanerHFE!$C$53=AngebotHFE!V10,PlanerHFE!$D$8=AngebotHFE!V10,PlanerHFE!$D$9=AngebotHFE!V10,PlanerHFE!$D$10=AngebotHFE!V10,PlanerHFE!$D$11=AngebotHFE!V10,PlanerHFE!$D$14=AngebotHFE!V10,PlanerHFE!$D$15=AngebotHFE!V10,PlanerHFE!$D$16=AngebotHFE!V10,PlanerHFE!$D$17=AngebotHFE!V10,PlanerHFE!$D$20=AngebotHFE!V10,PlanerHFE!$D$21=AngebotHFE!V10,PlanerHFE!$D$22=AngebotHFE!V10,PlanerHFE!$D$23=AngebotHFE!V10,PlanerHFE!$D$26=AngebotHFE!V10,PlanerHFE!$D$27=AngebotHFE!V10,PlanerHFE!$D$28=AngebotHFE!V10,PlanerHFE!$D$29=AngebotHFE!V10,PlanerHFE!$D$32=AngebotHFE!V10,PlanerHFE!$D$33=AngebotHFE!V10,PlanerHFE!$D$34=AngebotHFE!V10,PlanerHFE!$D$35=AngebotHFE!V10,PlanerHFE!$D$38=AngebotHFE!V10,PlanerHFE!$D$39=AngebotHFE!V10,PlanerHFE!$D$40=AngebotHFE!V10,PlanerHFE!$D$41=AngebotHFE!V10,PlanerHFE!$D$44=AngebotHFE!V10,PlanerHFE!$D$45=AngebotHFE!V10,PlanerHFE!$D$46=AngebotHFE!V10,PlanerHFE!$D$47=AngebotHFE!V10,PlanerHFE!$D$50=AngebotHFE!V10,PlanerHFE!$D$51=AngebotHFE!V10,PlanerHFE!$D$52=AngebotHFE!V10,PlanerHFE!$D$53=AngebotHFE!V10,PlanerHFE!$E$8=AngebotHFE!V10,PlanerHFE!$E$9=AngebotHFE!V10,PlanerHFE!$E$10=AngebotHFE!V10,PlanerHFE!$E$11=AngebotHFE!V10,PlanerHFE!$E$14=AngebotHFE!V10,PlanerHFE!$E$15=AngebotHFE!V10,PlanerHFE!$E$16=AngebotHFE!V10,PlanerHFE!$E$17=AngebotHFE!V10,PlanerHFE!$E$20=AngebotHFE!V10,PlanerHFE!$E$21=AngebotHFE!V10,PlanerHFE!$E$22=AngebotHFE!V10,PlanerHFE!$E$23=AngebotHFE!V10,PlanerHFE!$E$26=AngebotHFE!V10,PlanerHFE!$E$27=AngebotHFE!V10,PlanerHFE!$E$28=AngebotHFE!V10,PlanerHFE!$E$29=AngebotHFE!V10,PlanerHFE!$E$32=AngebotHFE!V10,PlanerHFE!$E$33=AngebotHFE!V10,PlanerHFE!$E$34=AngebotHFE!V10,PlanerHFE!$E$35=AngebotHFE!V10,PlanerHFE!$E$38=AngebotHFE!V10,PlanerHFE!$E$39=AngebotHFE!V10,PlanerHFE!$E$40=AngebotHFE!V10,PlanerHFE!$E$41=AngebotHFE!V10,PlanerHFE!$E$44=AngebotHFE!V10,PlanerHFE!$E$45=AngebotHFE!V10,PlanerHFE!$E$46=AngebotHFE!V10,PlanerHFE!$E$47=AngebotHFE!V10,PlanerHFE!$E$50=AngebotHFE!V10,PlanerHFE!$E$51=AngebotHFE!V10,PlanerHFE!$E$52=AngebotHFE!V10,PlanerHFE!$E$53=AngebotHFE!V10,PlanerHFE!$F$8=AngebotHFE!V10,PlanerHFE!$F$9=AngebotHFE!V10,PlanerHFE!$F$10=AngebotHFE!V10,PlanerHFE!$F$11=AngebotHFE!V10,PlanerHFE!$F$14=AngebotHFE!V10,PlanerHFE!$F$15=AngebotHFE!V10,PlanerHFE!$F$16=AngebotHFE!V10,PlanerHFE!$F$17=AngebotHFE!V10,PlanerHFE!$F$20=AngebotHFE!V10,PlanerHFE!$F$21=AngebotHFE!V10,PlanerHFE!$F$22=AngebotHFE!V10,PlanerHFE!$F$23=AngebotHFE!V10,PlanerHFE!$F$26=AngebotHFE!V10,PlanerHFE!$F$27=AngebotHFE!V10,PlanerHFE!$F$28=AngebotHFE!V10,PlanerHFE!$F$29=AngebotHFE!V10,PlanerHFE!$F$32=AngebotHFE!V10,PlanerHFE!$F$33=AngebotHFE!V10,PlanerHFE!$F$34=AngebotHFE!V10,PlanerHFE!$F$35=AngebotHFE!V10,PlanerHFE!$F$38=AngebotHFE!V10,PlanerHFE!$F$39=AngebotHFE!V10,PlanerHFE!$F$40=AngebotHFE!V10,PlanerHFE!$F$41=AngebotHFE!V10,PlanerHFE!$F$44=AngebotHFE!V10,PlanerHFE!$F$45=AngebotHFE!V10,PlanerHFE!$F$46=AngebotHFE!V10,PlanerHFE!$F$47=AngebotHFE!V10,PlanerHFE!$F$50=AngebotHFE!V10,PlanerHFE!$F$51=AngebotHFE!V10,PlanerHFE!$F$52=AngebotHFE!V10,PlanerHFE!$F$53=AngebotHFE!V10),"---'Bitte wählen' wählen!---",AngebotHFE!V10)</f>
        <v xml:space="preserve"> </v>
      </c>
    </row>
    <row r="11" spans="1:23" x14ac:dyDescent="0.35">
      <c r="A11" s="284">
        <f>Angebotsplan!A9</f>
        <v>0</v>
      </c>
      <c r="N11" s="341"/>
      <c r="V11" t="str">
        <f t="shared" si="0"/>
        <v xml:space="preserve"> </v>
      </c>
      <c r="W11" t="str">
        <f>IF(OR(PlanerHFE!$C$8=AngebotHFE!V11,PlanerHFE!$C$9=AngebotHFE!V11,PlanerHFE!$C$10=AngebotHFE!V11,PlanerHFE!$C$11=AngebotHFE!V11,PlanerHFE!$C$14=AngebotHFE!V11,PlanerHFE!$C$15=AngebotHFE!V11,PlanerHFE!$C$16=AngebotHFE!V11,PlanerHFE!$C$17=AngebotHFE!V11,PlanerHFE!$C$20=AngebotHFE!V11,PlanerHFE!$C$21=AngebotHFE!V11,PlanerHFE!$C$22=AngebotHFE!V11,PlanerHFE!$C$23=AngebotHFE!V11,PlanerHFE!$C$26=AngebotHFE!V11,PlanerHFE!$C$27=AngebotHFE!V11,PlanerHFE!$C$28=AngebotHFE!V11,PlanerHFE!$C$29=AngebotHFE!V11,PlanerHFE!$C$32=AngebotHFE!V11,PlanerHFE!$C$33=AngebotHFE!V11,PlanerHFE!$C$34=AngebotHFE!V11,PlanerHFE!$C$35=AngebotHFE!V11,PlanerHFE!$C$38=AngebotHFE!V11,PlanerHFE!$C$39=AngebotHFE!V11,PlanerHFE!$C$40=AngebotHFE!V11,PlanerHFE!$C$41=AngebotHFE!V11,PlanerHFE!$C$44=AngebotHFE!V11,PlanerHFE!$C$45=AngebotHFE!V11,PlanerHFE!$C$46=AngebotHFE!V11,PlanerHFE!$C$47=AngebotHFE!V11,PlanerHFE!$C$50=AngebotHFE!V11,PlanerHFE!$C$51=AngebotHFE!V11,PlanerHFE!$C$52=AngebotHFE!V11,PlanerHFE!$C$53=AngebotHFE!V11,PlanerHFE!$D$8=AngebotHFE!V11,PlanerHFE!$D$9=AngebotHFE!V11,PlanerHFE!$D$10=AngebotHFE!V11,PlanerHFE!$D$11=AngebotHFE!V11,PlanerHFE!$D$14=AngebotHFE!V11,PlanerHFE!$D$15=AngebotHFE!V11,PlanerHFE!$D$16=AngebotHFE!V11,PlanerHFE!$D$17=AngebotHFE!V11,PlanerHFE!$D$20=AngebotHFE!V11,PlanerHFE!$D$21=AngebotHFE!V11,PlanerHFE!$D$22=AngebotHFE!V11,PlanerHFE!$D$23=AngebotHFE!V11,PlanerHFE!$D$26=AngebotHFE!V11,PlanerHFE!$D$27=AngebotHFE!V11,PlanerHFE!$D$28=AngebotHFE!V11,PlanerHFE!$D$29=AngebotHFE!V11,PlanerHFE!$D$32=AngebotHFE!V11,PlanerHFE!$D$33=AngebotHFE!V11,PlanerHFE!$D$34=AngebotHFE!V11,PlanerHFE!$D$35=AngebotHFE!V11,PlanerHFE!$D$38=AngebotHFE!V11,PlanerHFE!$D$39=AngebotHFE!V11,PlanerHFE!$D$40=AngebotHFE!V11,PlanerHFE!$D$41=AngebotHFE!V11,PlanerHFE!$D$44=AngebotHFE!V11,PlanerHFE!$D$45=AngebotHFE!V11,PlanerHFE!$D$46=AngebotHFE!V11,PlanerHFE!$D$47=AngebotHFE!V11,PlanerHFE!$D$50=AngebotHFE!V11,PlanerHFE!$D$51=AngebotHFE!V11,PlanerHFE!$D$52=AngebotHFE!V11,PlanerHFE!$D$53=AngebotHFE!V11,PlanerHFE!$E$8=AngebotHFE!V11,PlanerHFE!$E$9=AngebotHFE!V11,PlanerHFE!$E$10=AngebotHFE!V11,PlanerHFE!$E$11=AngebotHFE!V11,PlanerHFE!$E$14=AngebotHFE!V11,PlanerHFE!$E$15=AngebotHFE!V11,PlanerHFE!$E$16=AngebotHFE!V11,PlanerHFE!$E$17=AngebotHFE!V11,PlanerHFE!$E$20=AngebotHFE!V11,PlanerHFE!$E$21=AngebotHFE!V11,PlanerHFE!$E$22=AngebotHFE!V11,PlanerHFE!$E$23=AngebotHFE!V11,PlanerHFE!$E$26=AngebotHFE!V11,PlanerHFE!$E$27=AngebotHFE!V11,PlanerHFE!$E$28=AngebotHFE!V11,PlanerHFE!$E$29=AngebotHFE!V11,PlanerHFE!$E$32=AngebotHFE!V11,PlanerHFE!$E$33=AngebotHFE!V11,PlanerHFE!$E$34=AngebotHFE!V11,PlanerHFE!$E$35=AngebotHFE!V11,PlanerHFE!$E$38=AngebotHFE!V11,PlanerHFE!$E$39=AngebotHFE!V11,PlanerHFE!$E$40=AngebotHFE!V11,PlanerHFE!$E$41=AngebotHFE!V11,PlanerHFE!$E$44=AngebotHFE!V11,PlanerHFE!$E$45=AngebotHFE!V11,PlanerHFE!$E$46=AngebotHFE!V11,PlanerHFE!$E$47=AngebotHFE!V11,PlanerHFE!$E$50=AngebotHFE!V11,PlanerHFE!$E$51=AngebotHFE!V11,PlanerHFE!$E$52=AngebotHFE!V11,PlanerHFE!$E$53=AngebotHFE!V11,PlanerHFE!$F$8=AngebotHFE!V11,PlanerHFE!$F$9=AngebotHFE!V11,PlanerHFE!$F$10=AngebotHFE!V11,PlanerHFE!$F$11=AngebotHFE!V11,PlanerHFE!$F$14=AngebotHFE!V11,PlanerHFE!$F$15=AngebotHFE!V11,PlanerHFE!$F$16=AngebotHFE!V11,PlanerHFE!$F$17=AngebotHFE!V11,PlanerHFE!$F$20=AngebotHFE!V11,PlanerHFE!$F$21=AngebotHFE!V11,PlanerHFE!$F$22=AngebotHFE!V11,PlanerHFE!$F$23=AngebotHFE!V11,PlanerHFE!$F$26=AngebotHFE!V11,PlanerHFE!$F$27=AngebotHFE!V11,PlanerHFE!$F$28=AngebotHFE!V11,PlanerHFE!$F$29=AngebotHFE!V11,PlanerHFE!$F$32=AngebotHFE!V11,PlanerHFE!$F$33=AngebotHFE!V11,PlanerHFE!$F$34=AngebotHFE!V11,PlanerHFE!$F$35=AngebotHFE!V11,PlanerHFE!$F$38=AngebotHFE!V11,PlanerHFE!$F$39=AngebotHFE!V11,PlanerHFE!$F$40=AngebotHFE!V11,PlanerHFE!$F$41=AngebotHFE!V11,PlanerHFE!$F$44=AngebotHFE!V11,PlanerHFE!$F$45=AngebotHFE!V11,PlanerHFE!$F$46=AngebotHFE!V11,PlanerHFE!$F$47=AngebotHFE!V11,PlanerHFE!$F$50=AngebotHFE!V11,PlanerHFE!$F$51=AngebotHFE!V11,PlanerHFE!$F$52=AngebotHFE!V11,PlanerHFE!$F$53=AngebotHFE!V11),"---'Bitte wählen' wählen!---",AngebotHFE!V11)</f>
        <v xml:space="preserve"> </v>
      </c>
    </row>
    <row r="12" spans="1:23" x14ac:dyDescent="0.35">
      <c r="A12" s="284"/>
      <c r="N12" s="341"/>
    </row>
    <row r="13" spans="1:23" s="5" customFormat="1" x14ac:dyDescent="0.35">
      <c r="A13" s="340"/>
      <c r="B13" s="341"/>
      <c r="H13" s="341">
        <f>Angebotsplan!H11</f>
        <v>0</v>
      </c>
      <c r="I13" s="5">
        <f>Angebotsplan!I11</f>
        <v>0</v>
      </c>
      <c r="T13" s="341">
        <f>Angebotsplan!T11</f>
        <v>0</v>
      </c>
      <c r="U13" s="5">
        <f>Angebotsplan!U11</f>
        <v>0</v>
      </c>
    </row>
    <row r="14" spans="1:23" x14ac:dyDescent="0.35">
      <c r="A14" s="284"/>
      <c r="D14" t="s">
        <v>16</v>
      </c>
      <c r="E14" t="s">
        <v>16</v>
      </c>
      <c r="H14" s="334">
        <f>Angebotsplan!H12</f>
        <v>0</v>
      </c>
      <c r="J14" t="s">
        <v>16</v>
      </c>
      <c r="K14" t="s">
        <v>16</v>
      </c>
      <c r="P14" t="s">
        <v>16</v>
      </c>
      <c r="Q14" t="s">
        <v>16</v>
      </c>
      <c r="T14" s="334">
        <f>Angebotsplan!T12</f>
        <v>0</v>
      </c>
      <c r="V14" t="s">
        <v>16</v>
      </c>
      <c r="W14" t="s">
        <v>16</v>
      </c>
    </row>
    <row r="15" spans="1:23" x14ac:dyDescent="0.35">
      <c r="A15" s="284" t="str">
        <f>Angebotsplan!A13</f>
        <v>nm</v>
      </c>
      <c r="B15" s="334" t="str">
        <f>Angebotsplan!B13</f>
        <v>P1_01</v>
      </c>
      <c r="C15" t="str">
        <f>Angebotsplan!C13</f>
        <v>Grundfragen der Heilpädagogik</v>
      </c>
      <c r="D15" t="str">
        <f>CONCATENATE(B15," ",C15)</f>
        <v>P1_01 Grundfragen der Heilpädagogik</v>
      </c>
      <c r="E15" t="str">
        <f>IF(OR(PlanerHFE!$C$8=AngebotHFE!D15,PlanerHFE!$C$9=AngebotHFE!D15,PlanerHFE!$C$10=AngebotHFE!D15,PlanerHFE!$C$11=AngebotHFE!D15,PlanerHFE!$C$14=AngebotHFE!D15,PlanerHFE!$C$15=AngebotHFE!D15,PlanerHFE!$C$16=AngebotHFE!D15,PlanerHFE!$C$17=AngebotHFE!D15,PlanerHFE!$C$20=AngebotHFE!D15,PlanerHFE!$C$21=AngebotHFE!D15,PlanerHFE!$C$22=AngebotHFE!D15,PlanerHFE!$C$23=AngebotHFE!D15,PlanerHFE!$C$26=AngebotHFE!D15,PlanerHFE!$C$27=AngebotHFE!D15,PlanerHFE!$C$28=AngebotHFE!D15,PlanerHFE!$C$29=AngebotHFE!D15,PlanerHFE!$C$32=AngebotHFE!D15,PlanerHFE!$C$33=AngebotHFE!D15,PlanerHFE!$C$34=AngebotHFE!D15,PlanerHFE!$C$35=AngebotHFE!D15,PlanerHFE!$C$38=AngebotHFE!D15,PlanerHFE!$C$39=AngebotHFE!D15,PlanerHFE!$C$40=AngebotHFE!D15,PlanerHFE!$C$41=AngebotHFE!D15,PlanerHFE!$C$44=AngebotHFE!D15,PlanerHFE!$C$45=AngebotHFE!D15,PlanerHFE!$C$46=AngebotHFE!D15,PlanerHFE!$C$47=AngebotHFE!D15,PlanerHFE!$C$50=AngebotHFE!D15,PlanerHFE!$C$51=AngebotHFE!D15,PlanerHFE!$C$52=AngebotHFE!D15,PlanerHFE!$C$53=AngebotHFE!D15,PlanerHFE!$D$8=AngebotHFE!D15,PlanerHFE!$D$9=AngebotHFE!D15,PlanerHFE!$D$10=AngebotHFE!D15,PlanerHFE!$D$11=AngebotHFE!D15,PlanerHFE!$D$14=AngebotHFE!D15,PlanerHFE!$D$15=AngebotHFE!D15,PlanerHFE!$D$16=AngebotHFE!D15,PlanerHFE!$D$17=AngebotHFE!D15,PlanerHFE!$D$20=AngebotHFE!D15,PlanerHFE!$D$21=AngebotHFE!D15,PlanerHFE!$D$22=AngebotHFE!D15,PlanerHFE!$D$23=AngebotHFE!D15,PlanerHFE!$D$26=AngebotHFE!D15,PlanerHFE!$D$27=AngebotHFE!D15,PlanerHFE!$D$28=AngebotHFE!D15,PlanerHFE!$D$29=AngebotHFE!D15,PlanerHFE!$D$32=AngebotHFE!D15,PlanerHFE!$D$33=AngebotHFE!D15,PlanerHFE!$D$34=AngebotHFE!D15,PlanerHFE!$D$35=AngebotHFE!D15,PlanerHFE!$D$38=AngebotHFE!D15,PlanerHFE!$D$39=AngebotHFE!D15,PlanerHFE!$D$40=AngebotHFE!D15,PlanerHFE!$D$41=AngebotHFE!D15,PlanerHFE!$D$44=AngebotHFE!D15,PlanerHFE!$D$45=AngebotHFE!D15,PlanerHFE!$D$46=AngebotHFE!D15,PlanerHFE!$D$47=AngebotHFE!D15,PlanerHFE!$D$50=AngebotHFE!D15,PlanerHFE!$D$51=AngebotHFE!D15,PlanerHFE!$D$52=AngebotHFE!D15,PlanerHFE!$D$53=AngebotHFE!D15,PlanerHFE!$E$8=AngebotHFE!D15,PlanerHFE!$E$9=AngebotHFE!D15,PlanerHFE!$E$10=AngebotHFE!D15,PlanerHFE!$E$11=AngebotHFE!D15,PlanerHFE!$E$14=AngebotHFE!D15,PlanerHFE!$E$15=AngebotHFE!D15,PlanerHFE!$E$16=AngebotHFE!D15,PlanerHFE!$E$17=AngebotHFE!D15,PlanerHFE!$E$20=AngebotHFE!D15,PlanerHFE!$E$21=AngebotHFE!D15,PlanerHFE!$E$22=AngebotHFE!D15,PlanerHFE!$E$23=AngebotHFE!D15,PlanerHFE!$E$26=AngebotHFE!D15,PlanerHFE!$E$27=AngebotHFE!D15,PlanerHFE!$E$28=AngebotHFE!D15,PlanerHFE!$E$29=AngebotHFE!D15,PlanerHFE!$E$32=AngebotHFE!D15,PlanerHFE!$E$33=AngebotHFE!D15,PlanerHFE!$E$34=AngebotHFE!D15,PlanerHFE!$E$35=AngebotHFE!D15,PlanerHFE!$E$38=AngebotHFE!D15,PlanerHFE!$E$39=AngebotHFE!D15,PlanerHFE!$E$40=AngebotHFE!D15,PlanerHFE!$E$41=AngebotHFE!D15,PlanerHFE!$E$44=AngebotHFE!D15,PlanerHFE!$E$45=AngebotHFE!D15,PlanerHFE!$E$46=AngebotHFE!D15,PlanerHFE!$E$47=AngebotHFE!D15,PlanerHFE!$E$50=AngebotHFE!D15,PlanerHFE!$E$51=AngebotHFE!D15,PlanerHFE!$E$52=AngebotHFE!D15,PlanerHFE!$E$53=AngebotHFE!D15,PlanerHFE!$F$8=AngebotHFE!D15,PlanerHFE!$F$9=AngebotHFE!D15,PlanerHFE!$F$10=AngebotHFE!D15,PlanerHFE!$F$11=AngebotHFE!D15,PlanerHFE!$F$14=AngebotHFE!D15,PlanerHFE!$F$15=AngebotHFE!D15,PlanerHFE!$F$16=AngebotHFE!D15,PlanerHFE!$F$17=AngebotHFE!D15,PlanerHFE!$F$20=AngebotHFE!D15,PlanerHFE!$F$21=AngebotHFE!D15,PlanerHFE!$F$22=AngebotHFE!D15,PlanerHFE!$F$23=AngebotHFE!D15,PlanerHFE!$F$26=AngebotHFE!D15,PlanerHFE!$F$27=AngebotHFE!D15,PlanerHFE!$F$28=AngebotHFE!D15,PlanerHFE!$F$29=AngebotHFE!D15,PlanerHFE!$F$32=AngebotHFE!D15,PlanerHFE!$F$33=AngebotHFE!D15,PlanerHFE!$F$34=AngebotHFE!D15,PlanerHFE!$F$35=AngebotHFE!D15,PlanerHFE!$F$38=AngebotHFE!D15,PlanerHFE!$F$39=AngebotHFE!D15,PlanerHFE!$F$40=AngebotHFE!D15,PlanerHFE!$F$41=AngebotHFE!D15,PlanerHFE!$F$44=AngebotHFE!D15,PlanerHFE!$F$45=AngebotHFE!D15,PlanerHFE!$F$46=AngebotHFE!D15,PlanerHFE!$F$47=AngebotHFE!D15,PlanerHFE!$F$50=AngebotHFE!D15,PlanerHFE!$F$51=AngebotHFE!D15,PlanerHFE!$F$52=AngebotHFE!D15,PlanerHFE!$F$53=AngebotHFE!D15),"---'Bitte wählen' wählen!---",AngebotHFE!D15)</f>
        <v>P1_01 Grundfragen der Heilpädagogik</v>
      </c>
      <c r="N15" s="334" t="str">
        <f>Angebotsplan!N13</f>
        <v>P1_01</v>
      </c>
      <c r="O15" t="str">
        <f>Angebotsplan!O13</f>
        <v>Grundfragen der Heilpädagogik</v>
      </c>
      <c r="P15" t="str">
        <f>CONCATENATE(N15," ",O15)</f>
        <v>P1_01 Grundfragen der Heilpädagogik</v>
      </c>
      <c r="Q15" t="str">
        <f>IF(OR(PlanerHFE!$C$8=AngebotHFE!P15,PlanerHFE!$C$9=AngebotHFE!P15,PlanerHFE!$C$10=AngebotHFE!P15,PlanerHFE!$C$11=AngebotHFE!P15,PlanerHFE!$C$14=AngebotHFE!P15,PlanerHFE!$C$15=AngebotHFE!P15,PlanerHFE!$C$16=AngebotHFE!P15,PlanerHFE!$C$17=AngebotHFE!P15,PlanerHFE!$C$20=AngebotHFE!P15,PlanerHFE!$C$21=AngebotHFE!P15,PlanerHFE!$C$22=AngebotHFE!P15,PlanerHFE!$C$23=AngebotHFE!P15,PlanerHFE!$C$26=AngebotHFE!P15,PlanerHFE!$C$27=AngebotHFE!P15,PlanerHFE!$C$28=AngebotHFE!P15,PlanerHFE!$C$29=AngebotHFE!P15,PlanerHFE!$C$32=AngebotHFE!P15,PlanerHFE!$C$33=AngebotHFE!P15,PlanerHFE!$C$34=AngebotHFE!P15,PlanerHFE!$C$35=AngebotHFE!P15,PlanerHFE!$C$38=AngebotHFE!P15,PlanerHFE!$C$39=AngebotHFE!P15,PlanerHFE!$C$40=AngebotHFE!P15,PlanerHFE!$C$41=AngebotHFE!P15,PlanerHFE!$C$44=AngebotHFE!P15,PlanerHFE!$C$45=AngebotHFE!P15,PlanerHFE!$C$46=AngebotHFE!P15,PlanerHFE!$C$47=AngebotHFE!P15,PlanerHFE!$C$50=AngebotHFE!P15,PlanerHFE!$C$51=AngebotHFE!P15,PlanerHFE!$C$52=AngebotHFE!P15,PlanerHFE!$C$53=AngebotHFE!P15,PlanerHFE!$D$8=AngebotHFE!P15,PlanerHFE!$D$9=AngebotHFE!P15,PlanerHFE!$D$10=AngebotHFE!P15,PlanerHFE!$D$11=AngebotHFE!P15,PlanerHFE!$D$14=AngebotHFE!P15,PlanerHFE!$D$15=AngebotHFE!P15,PlanerHFE!$D$16=AngebotHFE!P15,PlanerHFE!$D$17=AngebotHFE!P15,PlanerHFE!$D$20=AngebotHFE!P15,PlanerHFE!$D$21=AngebotHFE!P15,PlanerHFE!$D$22=AngebotHFE!P15,PlanerHFE!$D$23=AngebotHFE!P15,PlanerHFE!$D$26=AngebotHFE!P15,PlanerHFE!$D$27=AngebotHFE!P15,PlanerHFE!$D$28=AngebotHFE!P15,PlanerHFE!$D$29=AngebotHFE!P15,PlanerHFE!$D$32=AngebotHFE!P15,PlanerHFE!$D$33=AngebotHFE!P15,PlanerHFE!$D$34=AngebotHFE!P15,PlanerHFE!$D$35=AngebotHFE!P15,PlanerHFE!$D$38=AngebotHFE!P15,PlanerHFE!$D$39=AngebotHFE!P15,PlanerHFE!$D$40=AngebotHFE!P15,PlanerHFE!$D$41=AngebotHFE!P15,PlanerHFE!$D$44=AngebotHFE!P15,PlanerHFE!$D$45=AngebotHFE!P15,PlanerHFE!$D$46=AngebotHFE!P15,PlanerHFE!$D$47=AngebotHFE!P15,PlanerHFE!$D$50=AngebotHFE!P15,PlanerHFE!$D$51=AngebotHFE!P15,PlanerHFE!$D$52=AngebotHFE!P15,PlanerHFE!$D$53=AngebotHFE!P15,PlanerHFE!$E$8=AngebotHFE!P15,PlanerHFE!$E$9=AngebotHFE!P15,PlanerHFE!$E$10=AngebotHFE!P15,PlanerHFE!$E$11=AngebotHFE!P15,PlanerHFE!$E$14=AngebotHFE!P15,PlanerHFE!$E$15=AngebotHFE!P15,PlanerHFE!$E$16=AngebotHFE!P15,PlanerHFE!$E$17=AngebotHFE!P15,PlanerHFE!$E$20=AngebotHFE!P15,PlanerHFE!$E$21=AngebotHFE!P15,PlanerHFE!$E$22=AngebotHFE!P15,PlanerHFE!$E$23=AngebotHFE!P15,PlanerHFE!$E$26=AngebotHFE!P15,PlanerHFE!$E$27=AngebotHFE!P15,PlanerHFE!$E$28=AngebotHFE!P15,PlanerHFE!$E$29=AngebotHFE!P15,PlanerHFE!$E$32=AngebotHFE!P15,PlanerHFE!$E$33=AngebotHFE!P15,PlanerHFE!$E$34=AngebotHFE!P15,PlanerHFE!$E$35=AngebotHFE!P15,PlanerHFE!$E$38=AngebotHFE!P15,PlanerHFE!$E$39=AngebotHFE!P15,PlanerHFE!$E$40=AngebotHFE!P15,PlanerHFE!$E$41=AngebotHFE!P15,PlanerHFE!$E$44=AngebotHFE!P15,PlanerHFE!$E$45=AngebotHFE!P15,PlanerHFE!$E$46=AngebotHFE!P15,PlanerHFE!$E$47=AngebotHFE!P15,PlanerHFE!$E$50=AngebotHFE!P15,PlanerHFE!$E$51=AngebotHFE!P15,PlanerHFE!$E$52=AngebotHFE!P15,PlanerHFE!$E$53=AngebotHFE!P15,PlanerHFE!$F$8=AngebotHFE!P15,PlanerHFE!$F$9=AngebotHFE!P15,PlanerHFE!$F$10=AngebotHFE!P15,PlanerHFE!$F$11=AngebotHFE!P15,PlanerHFE!$F$14=AngebotHFE!P15,PlanerHFE!$F$15=AngebotHFE!P15,PlanerHFE!$F$16=AngebotHFE!P15,PlanerHFE!$F$17=AngebotHFE!P15,PlanerHFE!$F$20=AngebotHFE!P15,PlanerHFE!$F$21=AngebotHFE!P15,PlanerHFE!$F$22=AngebotHFE!P15,PlanerHFE!$F$23=AngebotHFE!P15,PlanerHFE!$F$26=AngebotHFE!P15,PlanerHFE!$F$27=AngebotHFE!P15,PlanerHFE!$F$28=AngebotHFE!P15,PlanerHFE!$F$29=AngebotHFE!P15,PlanerHFE!$F$32=AngebotHFE!P15,PlanerHFE!$F$33=AngebotHFE!P15,PlanerHFE!$F$34=AngebotHFE!P15,PlanerHFE!$F$35=AngebotHFE!P15,PlanerHFE!$F$38=AngebotHFE!P15,PlanerHFE!$F$39=AngebotHFE!P15,PlanerHFE!$F$40=AngebotHFE!P15,PlanerHFE!$F$41=AngebotHFE!P15,PlanerHFE!$F$44=AngebotHFE!P15,PlanerHFE!$F$45=AngebotHFE!P15,PlanerHFE!$F$46=AngebotHFE!P15,PlanerHFE!$F$47=AngebotHFE!P15,PlanerHFE!$F$50=AngebotHFE!P15,PlanerHFE!$F$51=AngebotHFE!P15,PlanerHFE!$F$52=AngebotHFE!P15,PlanerHFE!$F$53=AngebotHFE!P15),"---'Bitte wählen' wählen!---",AngebotHFE!P15)</f>
        <v>P1_01 Grundfragen der Heilpädagogik</v>
      </c>
    </row>
    <row r="16" spans="1:23" x14ac:dyDescent="0.35">
      <c r="A16" s="284">
        <f>Angebotsplan!A14</f>
        <v>0</v>
      </c>
      <c r="B16" s="334" t="str">
        <f>Angebotsplan!B16</f>
        <v>WP2_06.1</v>
      </c>
      <c r="C16" t="str">
        <f>Angebotsplan!C16</f>
        <v>Heilpädagogik im Bereich körperlich-motorische Entwicklung. Motorische Beeinträchtigungen</v>
      </c>
      <c r="D16" t="str">
        <f>CONCATENATE(B16," ",C16)</f>
        <v>WP2_06.1 Heilpädagogik im Bereich körperlich-motorische Entwicklung. Motorische Beeinträchtigungen</v>
      </c>
      <c r="E16" t="str">
        <f>IF(OR(PlanerHFE!$C$8=AngebotHFE!D16,PlanerHFE!$C$9=AngebotHFE!D16,PlanerHFE!$C$10=AngebotHFE!D16,PlanerHFE!$C$11=AngebotHFE!D16,PlanerHFE!$C$14=AngebotHFE!D16,PlanerHFE!$C$15=AngebotHFE!D16,PlanerHFE!$C$16=AngebotHFE!D16,PlanerHFE!$C$17=AngebotHFE!D16,PlanerHFE!$C$20=AngebotHFE!D16,PlanerHFE!$C$21=AngebotHFE!D16,PlanerHFE!$C$22=AngebotHFE!D16,PlanerHFE!$C$23=AngebotHFE!D16,PlanerHFE!$C$26=AngebotHFE!D16,PlanerHFE!$C$27=AngebotHFE!D16,PlanerHFE!$C$28=AngebotHFE!D16,PlanerHFE!$C$29=AngebotHFE!D16,PlanerHFE!$C$32=AngebotHFE!D16,PlanerHFE!$C$33=AngebotHFE!D16,PlanerHFE!$C$34=AngebotHFE!D16,PlanerHFE!$C$35=AngebotHFE!D16,PlanerHFE!$C$38=AngebotHFE!D16,PlanerHFE!$C$39=AngebotHFE!D16,PlanerHFE!$C$40=AngebotHFE!D16,PlanerHFE!$C$41=AngebotHFE!D16,PlanerHFE!$C$44=AngebotHFE!D16,PlanerHFE!$C$45=AngebotHFE!D16,PlanerHFE!$C$46=AngebotHFE!D16,PlanerHFE!$C$47=AngebotHFE!D16,PlanerHFE!$C$50=AngebotHFE!D16,PlanerHFE!$C$51=AngebotHFE!D16,PlanerHFE!$C$52=AngebotHFE!D16,PlanerHFE!$C$53=AngebotHFE!D16,PlanerHFE!$D$8=AngebotHFE!D16,PlanerHFE!$D$9=AngebotHFE!D16,PlanerHFE!$D$10=AngebotHFE!D16,PlanerHFE!$D$11=AngebotHFE!D16,PlanerHFE!$D$14=AngebotHFE!D16,PlanerHFE!$D$15=AngebotHFE!D16,PlanerHFE!$D$16=AngebotHFE!D16,PlanerHFE!$D$17=AngebotHFE!D16,PlanerHFE!$D$20=AngebotHFE!D16,PlanerHFE!$D$21=AngebotHFE!D16,PlanerHFE!$D$22=AngebotHFE!D16,PlanerHFE!$D$23=AngebotHFE!D16,PlanerHFE!$D$26=AngebotHFE!D16,PlanerHFE!$D$27=AngebotHFE!D16,PlanerHFE!$D$28=AngebotHFE!D16,PlanerHFE!$D$29=AngebotHFE!D16,PlanerHFE!$D$32=AngebotHFE!D16,PlanerHFE!$D$33=AngebotHFE!D16,PlanerHFE!$D$34=AngebotHFE!D16,PlanerHFE!$D$35=AngebotHFE!D16,PlanerHFE!$D$38=AngebotHFE!D16,PlanerHFE!$D$39=AngebotHFE!D16,PlanerHFE!$D$40=AngebotHFE!D16,PlanerHFE!$D$41=AngebotHFE!D16,PlanerHFE!$D$44=AngebotHFE!D16,PlanerHFE!$D$45=AngebotHFE!D16,PlanerHFE!$D$46=AngebotHFE!D16,PlanerHFE!$D$47=AngebotHFE!D16,PlanerHFE!$D$50=AngebotHFE!D16,PlanerHFE!$D$51=AngebotHFE!D16,PlanerHFE!$D$52=AngebotHFE!D16,PlanerHFE!$D$53=AngebotHFE!D16,PlanerHFE!$E$8=AngebotHFE!D16,PlanerHFE!$E$9=AngebotHFE!D16,PlanerHFE!$E$10=AngebotHFE!D16,PlanerHFE!$E$11=AngebotHFE!D16,PlanerHFE!$E$14=AngebotHFE!D16,PlanerHFE!$E$15=AngebotHFE!D16,PlanerHFE!$E$16=AngebotHFE!D16,PlanerHFE!$E$17=AngebotHFE!D16,PlanerHFE!$E$20=AngebotHFE!D16,PlanerHFE!$E$21=AngebotHFE!D16,PlanerHFE!$E$22=AngebotHFE!D16,PlanerHFE!$E$23=AngebotHFE!D16,PlanerHFE!$E$26=AngebotHFE!D16,PlanerHFE!$E$27=AngebotHFE!D16,PlanerHFE!$E$28=AngebotHFE!D16,PlanerHFE!$E$29=AngebotHFE!D16,PlanerHFE!$E$32=AngebotHFE!D16,PlanerHFE!$E$33=AngebotHFE!D16,PlanerHFE!$E$34=AngebotHFE!D16,PlanerHFE!$E$35=AngebotHFE!D16,PlanerHFE!$E$38=AngebotHFE!D16,PlanerHFE!$E$39=AngebotHFE!D16,PlanerHFE!$E$40=AngebotHFE!D16,PlanerHFE!$E$41=AngebotHFE!D16,PlanerHFE!$E$44=AngebotHFE!D16,PlanerHFE!$E$45=AngebotHFE!D16,PlanerHFE!$E$46=AngebotHFE!D16,PlanerHFE!$E$47=AngebotHFE!D16,PlanerHFE!$E$50=AngebotHFE!D16,PlanerHFE!$E$51=AngebotHFE!D16,PlanerHFE!$E$52=AngebotHFE!D16,PlanerHFE!$E$53=AngebotHFE!D16,PlanerHFE!$F$8=AngebotHFE!D16,PlanerHFE!$F$9=AngebotHFE!D16,PlanerHFE!$F$10=AngebotHFE!D16,PlanerHFE!$F$11=AngebotHFE!D16,PlanerHFE!$F$14=AngebotHFE!D16,PlanerHFE!$F$15=AngebotHFE!D16,PlanerHFE!$F$16=AngebotHFE!D16,PlanerHFE!$F$17=AngebotHFE!D16,PlanerHFE!$F$20=AngebotHFE!D16,PlanerHFE!$F$21=AngebotHFE!D16,PlanerHFE!$F$22=AngebotHFE!D16,PlanerHFE!$F$23=AngebotHFE!D16,PlanerHFE!$F$26=AngebotHFE!D16,PlanerHFE!$F$27=AngebotHFE!D16,PlanerHFE!$F$28=AngebotHFE!D16,PlanerHFE!$F$29=AngebotHFE!D16,PlanerHFE!$F$32=AngebotHFE!D16,PlanerHFE!$F$33=AngebotHFE!D16,PlanerHFE!$F$34=AngebotHFE!D16,PlanerHFE!$F$35=AngebotHFE!D16,PlanerHFE!$F$38=AngebotHFE!D16,PlanerHFE!$F$39=AngebotHFE!D16,PlanerHFE!$F$40=AngebotHFE!D16,PlanerHFE!$F$41=AngebotHFE!D16,PlanerHFE!$F$44=AngebotHFE!D16,PlanerHFE!$F$45=AngebotHFE!D16,PlanerHFE!$F$46=AngebotHFE!D16,PlanerHFE!$F$47=AngebotHFE!D16,PlanerHFE!$F$50=AngebotHFE!D16,PlanerHFE!$F$51=AngebotHFE!D16,PlanerHFE!$F$52=AngebotHFE!D16,PlanerHFE!$F$53=AngebotHFE!D16),"---'Bitte wählen' wählen!---",AngebotHFE!D16)</f>
        <v>WP2_06.1 Heilpädagogik im Bereich körperlich-motorische Entwicklung. Motorische Beeinträchtigungen</v>
      </c>
      <c r="N16" s="334" t="str">
        <f>Angebotsplan!N19</f>
        <v>P4_07</v>
      </c>
      <c r="O16" t="str">
        <f>Angebotsplan!O19</f>
        <v>Entwicklungsorientierte Intervention in der Heilpädagogischen Früherziehung</v>
      </c>
      <c r="P16" t="str">
        <f>CONCATENATE(N16," ",O16)</f>
        <v>P4_07 Entwicklungsorientierte Intervention in der Heilpädagogischen Früherziehung</v>
      </c>
      <c r="Q16" t="str">
        <f>IF(OR(PlanerHFE!$C$8=AngebotHFE!P16,PlanerHFE!$C$9=AngebotHFE!P16,PlanerHFE!$C$10=AngebotHFE!P16,PlanerHFE!$C$11=AngebotHFE!P16,PlanerHFE!$C$14=AngebotHFE!P16,PlanerHFE!$C$15=AngebotHFE!P16,PlanerHFE!$C$16=AngebotHFE!P16,PlanerHFE!$C$17=AngebotHFE!P16,PlanerHFE!$C$20=AngebotHFE!P16,PlanerHFE!$C$21=AngebotHFE!P16,PlanerHFE!$C$22=AngebotHFE!P16,PlanerHFE!$C$23=AngebotHFE!P16,PlanerHFE!$C$26=AngebotHFE!P16,PlanerHFE!$C$27=AngebotHFE!P16,PlanerHFE!$C$28=AngebotHFE!P16,PlanerHFE!$C$29=AngebotHFE!P16,PlanerHFE!$C$32=AngebotHFE!P16,PlanerHFE!$C$33=AngebotHFE!P16,PlanerHFE!$C$34=AngebotHFE!P16,PlanerHFE!$C$35=AngebotHFE!P16,PlanerHFE!$C$38=AngebotHFE!P16,PlanerHFE!$C$39=AngebotHFE!P16,PlanerHFE!$C$40=AngebotHFE!P16,PlanerHFE!$C$41=AngebotHFE!P16,PlanerHFE!$C$44=AngebotHFE!P16,PlanerHFE!$C$45=AngebotHFE!P16,PlanerHFE!$C$46=AngebotHFE!P16,PlanerHFE!$C$47=AngebotHFE!P16,PlanerHFE!$C$50=AngebotHFE!P16,PlanerHFE!$C$51=AngebotHFE!P16,PlanerHFE!$C$52=AngebotHFE!P16,PlanerHFE!$C$53=AngebotHFE!P16,PlanerHFE!$D$8=AngebotHFE!P16,PlanerHFE!$D$9=AngebotHFE!P16,PlanerHFE!$D$10=AngebotHFE!P16,PlanerHFE!$D$11=AngebotHFE!P16,PlanerHFE!$D$14=AngebotHFE!P16,PlanerHFE!$D$15=AngebotHFE!P16,PlanerHFE!$D$16=AngebotHFE!P16,PlanerHFE!$D$17=AngebotHFE!P16,PlanerHFE!$D$20=AngebotHFE!P16,PlanerHFE!$D$21=AngebotHFE!P16,PlanerHFE!$D$22=AngebotHFE!P16,PlanerHFE!$D$23=AngebotHFE!P16,PlanerHFE!$D$26=AngebotHFE!P16,PlanerHFE!$D$27=AngebotHFE!P16,PlanerHFE!$D$28=AngebotHFE!P16,PlanerHFE!$D$29=AngebotHFE!P16,PlanerHFE!$D$32=AngebotHFE!P16,PlanerHFE!$D$33=AngebotHFE!P16,PlanerHFE!$D$34=AngebotHFE!P16,PlanerHFE!$D$35=AngebotHFE!P16,PlanerHFE!$D$38=AngebotHFE!P16,PlanerHFE!$D$39=AngebotHFE!P16,PlanerHFE!$D$40=AngebotHFE!P16,PlanerHFE!$D$41=AngebotHFE!P16,PlanerHFE!$D$44=AngebotHFE!P16,PlanerHFE!$D$45=AngebotHFE!P16,PlanerHFE!$D$46=AngebotHFE!P16,PlanerHFE!$D$47=AngebotHFE!P16,PlanerHFE!$D$50=AngebotHFE!P16,PlanerHFE!$D$51=AngebotHFE!P16,PlanerHFE!$D$52=AngebotHFE!P16,PlanerHFE!$D$53=AngebotHFE!P16,PlanerHFE!$E$8=AngebotHFE!P16,PlanerHFE!$E$9=AngebotHFE!P16,PlanerHFE!$E$10=AngebotHFE!P16,PlanerHFE!$E$11=AngebotHFE!P16,PlanerHFE!$E$14=AngebotHFE!P16,PlanerHFE!$E$15=AngebotHFE!P16,PlanerHFE!$E$16=AngebotHFE!P16,PlanerHFE!$E$17=AngebotHFE!P16,PlanerHFE!$E$20=AngebotHFE!P16,PlanerHFE!$E$21=AngebotHFE!P16,PlanerHFE!$E$22=AngebotHFE!P16,PlanerHFE!$E$23=AngebotHFE!P16,PlanerHFE!$E$26=AngebotHFE!P16,PlanerHFE!$E$27=AngebotHFE!P16,PlanerHFE!$E$28=AngebotHFE!P16,PlanerHFE!$E$29=AngebotHFE!P16,PlanerHFE!$E$32=AngebotHFE!P16,PlanerHFE!$E$33=AngebotHFE!P16,PlanerHFE!$E$34=AngebotHFE!P16,PlanerHFE!$E$35=AngebotHFE!P16,PlanerHFE!$E$38=AngebotHFE!P16,PlanerHFE!$E$39=AngebotHFE!P16,PlanerHFE!$E$40=AngebotHFE!P16,PlanerHFE!$E$41=AngebotHFE!P16,PlanerHFE!$E$44=AngebotHFE!P16,PlanerHFE!$E$45=AngebotHFE!P16,PlanerHFE!$E$46=AngebotHFE!P16,PlanerHFE!$E$47=AngebotHFE!P16,PlanerHFE!$E$50=AngebotHFE!P16,PlanerHFE!$E$51=AngebotHFE!P16,PlanerHFE!$E$52=AngebotHFE!P16,PlanerHFE!$E$53=AngebotHFE!P16,PlanerHFE!$F$8=AngebotHFE!P16,PlanerHFE!$F$9=AngebotHFE!P16,PlanerHFE!$F$10=AngebotHFE!P16,PlanerHFE!$F$11=AngebotHFE!P16,PlanerHFE!$F$14=AngebotHFE!P16,PlanerHFE!$F$15=AngebotHFE!P16,PlanerHFE!$F$16=AngebotHFE!P16,PlanerHFE!$F$17=AngebotHFE!P16,PlanerHFE!$F$20=AngebotHFE!P16,PlanerHFE!$F$21=AngebotHFE!P16,PlanerHFE!$F$22=AngebotHFE!P16,PlanerHFE!$F$23=AngebotHFE!P16,PlanerHFE!$F$26=AngebotHFE!P16,PlanerHFE!$F$27=AngebotHFE!P16,PlanerHFE!$F$28=AngebotHFE!P16,PlanerHFE!$F$29=AngebotHFE!P16,PlanerHFE!$F$32=AngebotHFE!P16,PlanerHFE!$F$33=AngebotHFE!P16,PlanerHFE!$F$34=AngebotHFE!P16,PlanerHFE!$F$35=AngebotHFE!P16,PlanerHFE!$F$38=AngebotHFE!P16,PlanerHFE!$F$39=AngebotHFE!P16,PlanerHFE!$F$40=AngebotHFE!P16,PlanerHFE!$F$41=AngebotHFE!P16,PlanerHFE!$F$44=AngebotHFE!P16,PlanerHFE!$F$45=AngebotHFE!P16,PlanerHFE!$F$46=AngebotHFE!P16,PlanerHFE!$F$47=AngebotHFE!P16,PlanerHFE!$F$50=AngebotHFE!P16,PlanerHFE!$F$51=AngebotHFE!P16,PlanerHFE!$F$52=AngebotHFE!P16,PlanerHFE!$F$53=AngebotHFE!P16),"---'Bitte wählen' wählen!---",AngebotHFE!P16)</f>
        <v>P4_07 Entwicklungsorientierte Intervention in der Heilpädagogischen Früherziehung</v>
      </c>
    </row>
    <row r="17" spans="1:23" x14ac:dyDescent="0.35">
      <c r="A17" s="284">
        <f>Angebotsplan!A15</f>
        <v>0</v>
      </c>
      <c r="N17" s="334" t="str">
        <f>Angebotsplan!N16</f>
        <v>WP2_04.1</v>
      </c>
      <c r="O17" t="str">
        <f>Angebotsplan!O16</f>
        <v>Heilpädagogik im Bereich Hören I</v>
      </c>
      <c r="P17" t="str">
        <f>CONCATENATE(N17," ",O17)</f>
        <v>WP2_04.1 Heilpädagogik im Bereich Hören I</v>
      </c>
      <c r="Q17" t="str">
        <f>IF(OR(PlanerHFE!$C$8=AngebotHFE!P17,PlanerHFE!$C$9=AngebotHFE!P17,PlanerHFE!$C$10=AngebotHFE!P17,PlanerHFE!$C$11=AngebotHFE!P17,PlanerHFE!$C$14=AngebotHFE!P17,PlanerHFE!$C$15=AngebotHFE!P17,PlanerHFE!$C$16=AngebotHFE!P17,PlanerHFE!$C$17=AngebotHFE!P17,PlanerHFE!$C$20=AngebotHFE!P17,PlanerHFE!$C$21=AngebotHFE!P17,PlanerHFE!$C$22=AngebotHFE!P17,PlanerHFE!$C$23=AngebotHFE!P17,PlanerHFE!$C$26=AngebotHFE!P17,PlanerHFE!$C$27=AngebotHFE!P17,PlanerHFE!$C$28=AngebotHFE!P17,PlanerHFE!$C$29=AngebotHFE!P17,PlanerHFE!$C$32=AngebotHFE!P17,PlanerHFE!$C$33=AngebotHFE!P17,PlanerHFE!$C$34=AngebotHFE!P17,PlanerHFE!$C$35=AngebotHFE!P17,PlanerHFE!$C$38=AngebotHFE!P17,PlanerHFE!$C$39=AngebotHFE!P17,PlanerHFE!$C$40=AngebotHFE!P17,PlanerHFE!$C$41=AngebotHFE!P17,PlanerHFE!$C$44=AngebotHFE!P17,PlanerHFE!$C$45=AngebotHFE!P17,PlanerHFE!$C$46=AngebotHFE!P17,PlanerHFE!$C$47=AngebotHFE!P17,PlanerHFE!$C$50=AngebotHFE!P17,PlanerHFE!$C$51=AngebotHFE!P17,PlanerHFE!$C$52=AngebotHFE!P17,PlanerHFE!$C$53=AngebotHFE!P17,PlanerHFE!$D$8=AngebotHFE!P17,PlanerHFE!$D$9=AngebotHFE!P17,PlanerHFE!$D$10=AngebotHFE!P17,PlanerHFE!$D$11=AngebotHFE!P17,PlanerHFE!$D$14=AngebotHFE!P17,PlanerHFE!$D$15=AngebotHFE!P17,PlanerHFE!$D$16=AngebotHFE!P17,PlanerHFE!$D$17=AngebotHFE!P17,PlanerHFE!$D$20=AngebotHFE!P17,PlanerHFE!$D$21=AngebotHFE!P17,PlanerHFE!$D$22=AngebotHFE!P17,PlanerHFE!$D$23=AngebotHFE!P17,PlanerHFE!$D$26=AngebotHFE!P17,PlanerHFE!$D$27=AngebotHFE!P17,PlanerHFE!$D$28=AngebotHFE!P17,PlanerHFE!$D$29=AngebotHFE!P17,PlanerHFE!$D$32=AngebotHFE!P17,PlanerHFE!$D$33=AngebotHFE!P17,PlanerHFE!$D$34=AngebotHFE!P17,PlanerHFE!$D$35=AngebotHFE!P17,PlanerHFE!$D$38=AngebotHFE!P17,PlanerHFE!$D$39=AngebotHFE!P17,PlanerHFE!$D$40=AngebotHFE!P17,PlanerHFE!$D$41=AngebotHFE!P17,PlanerHFE!$D$44=AngebotHFE!P17,PlanerHFE!$D$45=AngebotHFE!P17,PlanerHFE!$D$46=AngebotHFE!P17,PlanerHFE!$D$47=AngebotHFE!P17,PlanerHFE!$D$50=AngebotHFE!P17,PlanerHFE!$D$51=AngebotHFE!P17,PlanerHFE!$D$52=AngebotHFE!P17,PlanerHFE!$D$53=AngebotHFE!P17,PlanerHFE!$E$8=AngebotHFE!P17,PlanerHFE!$E$9=AngebotHFE!P17,PlanerHFE!$E$10=AngebotHFE!P17,PlanerHFE!$E$11=AngebotHFE!P17,PlanerHFE!$E$14=AngebotHFE!P17,PlanerHFE!$E$15=AngebotHFE!P17,PlanerHFE!$E$16=AngebotHFE!P17,PlanerHFE!$E$17=AngebotHFE!P17,PlanerHFE!$E$20=AngebotHFE!P17,PlanerHFE!$E$21=AngebotHFE!P17,PlanerHFE!$E$22=AngebotHFE!P17,PlanerHFE!$E$23=AngebotHFE!P17,PlanerHFE!$E$26=AngebotHFE!P17,PlanerHFE!$E$27=AngebotHFE!P17,PlanerHFE!$E$28=AngebotHFE!P17,PlanerHFE!$E$29=AngebotHFE!P17,PlanerHFE!$E$32=AngebotHFE!P17,PlanerHFE!$E$33=AngebotHFE!P17,PlanerHFE!$E$34=AngebotHFE!P17,PlanerHFE!$E$35=AngebotHFE!P17,PlanerHFE!$E$38=AngebotHFE!P17,PlanerHFE!$E$39=AngebotHFE!P17,PlanerHFE!$E$40=AngebotHFE!P17,PlanerHFE!$E$41=AngebotHFE!P17,PlanerHFE!$E$44=AngebotHFE!P17,PlanerHFE!$E$45=AngebotHFE!P17,PlanerHFE!$E$46=AngebotHFE!P17,PlanerHFE!$E$47=AngebotHFE!P17,PlanerHFE!$E$50=AngebotHFE!P17,PlanerHFE!$E$51=AngebotHFE!P17,PlanerHFE!$E$52=AngebotHFE!P17,PlanerHFE!$E$53=AngebotHFE!P17,PlanerHFE!$F$8=AngebotHFE!P17,PlanerHFE!$F$9=AngebotHFE!P17,PlanerHFE!$F$10=AngebotHFE!P17,PlanerHFE!$F$11=AngebotHFE!P17,PlanerHFE!$F$14=AngebotHFE!P17,PlanerHFE!$F$15=AngebotHFE!P17,PlanerHFE!$F$16=AngebotHFE!P17,PlanerHFE!$F$17=AngebotHFE!P17,PlanerHFE!$F$20=AngebotHFE!P17,PlanerHFE!$F$21=AngebotHFE!P17,PlanerHFE!$F$22=AngebotHFE!P17,PlanerHFE!$F$23=AngebotHFE!P17,PlanerHFE!$F$26=AngebotHFE!P17,PlanerHFE!$F$27=AngebotHFE!P17,PlanerHFE!$F$28=AngebotHFE!P17,PlanerHFE!$F$29=AngebotHFE!P17,PlanerHFE!$F$32=AngebotHFE!P17,PlanerHFE!$F$33=AngebotHFE!P17,PlanerHFE!$F$34=AngebotHFE!P17,PlanerHFE!$F$35=AngebotHFE!P17,PlanerHFE!$F$38=AngebotHFE!P17,PlanerHFE!$F$39=AngebotHFE!P17,PlanerHFE!$F$40=AngebotHFE!P17,PlanerHFE!$F$41=AngebotHFE!P17,PlanerHFE!$F$44=AngebotHFE!P17,PlanerHFE!$F$45=AngebotHFE!P17,PlanerHFE!$F$46=AngebotHFE!P17,PlanerHFE!$F$47=AngebotHFE!P17,PlanerHFE!$F$50=AngebotHFE!P17,PlanerHFE!$F$51=AngebotHFE!P17,PlanerHFE!$F$52=AngebotHFE!P17,PlanerHFE!$F$53=AngebotHFE!P17),"---'Bitte wählen' wählen!---",AngebotHFE!P17)</f>
        <v>WP2_04.1 Heilpädagogik im Bereich Hören I</v>
      </c>
    </row>
    <row r="18" spans="1:23" x14ac:dyDescent="0.35">
      <c r="A18" s="284">
        <f>Angebotsplan!A16</f>
        <v>0</v>
      </c>
      <c r="N18" s="334" t="str">
        <f>Angebotsplan!N17</f>
        <v>WP2_05.1</v>
      </c>
      <c r="O18" t="str">
        <f>Angebotsplan!O17</f>
        <v>Heilpädagogik im Bereich Sehen I</v>
      </c>
      <c r="P18" t="str">
        <f>CONCATENATE(N18," ",O18)</f>
        <v>WP2_05.1 Heilpädagogik im Bereich Sehen I</v>
      </c>
      <c r="Q18" t="str">
        <f>IF(OR(PlanerHFE!$C$8=AngebotHFE!P18,PlanerHFE!$C$9=AngebotHFE!P18,PlanerHFE!$C$10=AngebotHFE!P18,PlanerHFE!$C$11=AngebotHFE!P18,PlanerHFE!$C$14=AngebotHFE!P18,PlanerHFE!$C$15=AngebotHFE!P18,PlanerHFE!$C$16=AngebotHFE!P18,PlanerHFE!$C$17=AngebotHFE!P18,PlanerHFE!$C$20=AngebotHFE!P18,PlanerHFE!$C$21=AngebotHFE!P18,PlanerHFE!$C$22=AngebotHFE!P18,PlanerHFE!$C$23=AngebotHFE!P18,PlanerHFE!$C$26=AngebotHFE!P18,PlanerHFE!$C$27=AngebotHFE!P18,PlanerHFE!$C$28=AngebotHFE!P18,PlanerHFE!$C$29=AngebotHFE!P18,PlanerHFE!$C$32=AngebotHFE!P18,PlanerHFE!$C$33=AngebotHFE!P18,PlanerHFE!$C$34=AngebotHFE!P18,PlanerHFE!$C$35=AngebotHFE!P18,PlanerHFE!$C$38=AngebotHFE!P18,PlanerHFE!$C$39=AngebotHFE!P18,PlanerHFE!$C$40=AngebotHFE!P18,PlanerHFE!$C$41=AngebotHFE!P18,PlanerHFE!$C$44=AngebotHFE!P18,PlanerHFE!$C$45=AngebotHFE!P18,PlanerHFE!$C$46=AngebotHFE!P18,PlanerHFE!$C$47=AngebotHFE!P18,PlanerHFE!$C$50=AngebotHFE!P18,PlanerHFE!$C$51=AngebotHFE!P18,PlanerHFE!$C$52=AngebotHFE!P18,PlanerHFE!$C$53=AngebotHFE!P18,PlanerHFE!$D$8=AngebotHFE!P18,PlanerHFE!$D$9=AngebotHFE!P18,PlanerHFE!$D$10=AngebotHFE!P18,PlanerHFE!$D$11=AngebotHFE!P18,PlanerHFE!$D$14=AngebotHFE!P18,PlanerHFE!$D$15=AngebotHFE!P18,PlanerHFE!$D$16=AngebotHFE!P18,PlanerHFE!$D$17=AngebotHFE!P18,PlanerHFE!$D$20=AngebotHFE!P18,PlanerHFE!$D$21=AngebotHFE!P18,PlanerHFE!$D$22=AngebotHFE!P18,PlanerHFE!$D$23=AngebotHFE!P18,PlanerHFE!$D$26=AngebotHFE!P18,PlanerHFE!$D$27=AngebotHFE!P18,PlanerHFE!$D$28=AngebotHFE!P18,PlanerHFE!$D$29=AngebotHFE!P18,PlanerHFE!$D$32=AngebotHFE!P18,PlanerHFE!$D$33=AngebotHFE!P18,PlanerHFE!$D$34=AngebotHFE!P18,PlanerHFE!$D$35=AngebotHFE!P18,PlanerHFE!$D$38=AngebotHFE!P18,PlanerHFE!$D$39=AngebotHFE!P18,PlanerHFE!$D$40=AngebotHFE!P18,PlanerHFE!$D$41=AngebotHFE!P18,PlanerHFE!$D$44=AngebotHFE!P18,PlanerHFE!$D$45=AngebotHFE!P18,PlanerHFE!$D$46=AngebotHFE!P18,PlanerHFE!$D$47=AngebotHFE!P18,PlanerHFE!$D$50=AngebotHFE!P18,PlanerHFE!$D$51=AngebotHFE!P18,PlanerHFE!$D$52=AngebotHFE!P18,PlanerHFE!$D$53=AngebotHFE!P18,PlanerHFE!$E$8=AngebotHFE!P18,PlanerHFE!$E$9=AngebotHFE!P18,PlanerHFE!$E$10=AngebotHFE!P18,PlanerHFE!$E$11=AngebotHFE!P18,PlanerHFE!$E$14=AngebotHFE!P18,PlanerHFE!$E$15=AngebotHFE!P18,PlanerHFE!$E$16=AngebotHFE!P18,PlanerHFE!$E$17=AngebotHFE!P18,PlanerHFE!$E$20=AngebotHFE!P18,PlanerHFE!$E$21=AngebotHFE!P18,PlanerHFE!$E$22=AngebotHFE!P18,PlanerHFE!$E$23=AngebotHFE!P18,PlanerHFE!$E$26=AngebotHFE!P18,PlanerHFE!$E$27=AngebotHFE!P18,PlanerHFE!$E$28=AngebotHFE!P18,PlanerHFE!$E$29=AngebotHFE!P18,PlanerHFE!$E$32=AngebotHFE!P18,PlanerHFE!$E$33=AngebotHFE!P18,PlanerHFE!$E$34=AngebotHFE!P18,PlanerHFE!$E$35=AngebotHFE!P18,PlanerHFE!$E$38=AngebotHFE!P18,PlanerHFE!$E$39=AngebotHFE!P18,PlanerHFE!$E$40=AngebotHFE!P18,PlanerHFE!$E$41=AngebotHFE!P18,PlanerHFE!$E$44=AngebotHFE!P18,PlanerHFE!$E$45=AngebotHFE!P18,PlanerHFE!$E$46=AngebotHFE!P18,PlanerHFE!$E$47=AngebotHFE!P18,PlanerHFE!$E$50=AngebotHFE!P18,PlanerHFE!$E$51=AngebotHFE!P18,PlanerHFE!$E$52=AngebotHFE!P18,PlanerHFE!$E$53=AngebotHFE!P18,PlanerHFE!$F$8=AngebotHFE!P18,PlanerHFE!$F$9=AngebotHFE!P18,PlanerHFE!$F$10=AngebotHFE!P18,PlanerHFE!$F$11=AngebotHFE!P18,PlanerHFE!$F$14=AngebotHFE!P18,PlanerHFE!$F$15=AngebotHFE!P18,PlanerHFE!$F$16=AngebotHFE!P18,PlanerHFE!$F$17=AngebotHFE!P18,PlanerHFE!$F$20=AngebotHFE!P18,PlanerHFE!$F$21=AngebotHFE!P18,PlanerHFE!$F$22=AngebotHFE!P18,PlanerHFE!$F$23=AngebotHFE!P18,PlanerHFE!$F$26=AngebotHFE!P18,PlanerHFE!$F$27=AngebotHFE!P18,PlanerHFE!$F$28=AngebotHFE!P18,PlanerHFE!$F$29=AngebotHFE!P18,PlanerHFE!$F$32=AngebotHFE!P18,PlanerHFE!$F$33=AngebotHFE!P18,PlanerHFE!$F$34=AngebotHFE!P18,PlanerHFE!$F$35=AngebotHFE!P18,PlanerHFE!$F$38=AngebotHFE!P18,PlanerHFE!$F$39=AngebotHFE!P18,PlanerHFE!$F$40=AngebotHFE!P18,PlanerHFE!$F$41=AngebotHFE!P18,PlanerHFE!$F$44=AngebotHFE!P18,PlanerHFE!$F$45=AngebotHFE!P18,PlanerHFE!$F$46=AngebotHFE!P18,PlanerHFE!$F$47=AngebotHFE!P18,PlanerHFE!$F$50=AngebotHFE!P18,PlanerHFE!$F$51=AngebotHFE!P18,PlanerHFE!$F$52=AngebotHFE!P18,PlanerHFE!$F$53=AngebotHFE!P18),"---'Bitte wählen' wählen!---",AngebotHFE!P18)</f>
        <v>WP2_05.1 Heilpädagogik im Bereich Sehen I</v>
      </c>
    </row>
    <row r="19" spans="1:23" x14ac:dyDescent="0.35">
      <c r="A19" s="284"/>
    </row>
    <row r="20" spans="1:23" x14ac:dyDescent="0.35">
      <c r="A20" s="284"/>
    </row>
    <row r="21" spans="1:23" x14ac:dyDescent="0.35">
      <c r="A21" s="284"/>
    </row>
    <row r="22" spans="1:23" x14ac:dyDescent="0.35">
      <c r="A22" s="284"/>
    </row>
    <row r="23" spans="1:23" x14ac:dyDescent="0.35">
      <c r="J23" t="str">
        <f t="shared" ref="J23:J24" si="1">CONCATENATE(H23," ",I23)</f>
        <v xml:space="preserve"> </v>
      </c>
      <c r="K23" t="str">
        <f>IF(OR(PlanerHFE!$C$8=AngebotHFE!J23,PlanerHFE!$C$10=AngebotHFE!J23,PlanerHFE!$C$16=AngebotHFE!J23,PlanerHFE!$C$17=AngebotHFE!J23,PlanerHFE!$C$22=AngebotHFE!J23,PlanerHFE!$C$23=AngebotHFE!J23,PlanerHFE!$C$28=AngebotHFE!J23,PlanerHFE!$C$29=AngebotHFE!J23,PlanerHFE!$C$34=AngebotHFE!J23,PlanerHFE!$C$35=AngebotHFE!J23,PlanerHFE!$C$40=AngebotHFE!J23,PlanerHFE!$C$41=AngebotHFE!J23,PlanerHFE!$D$8=AngebotHFE!J23,PlanerHFE!$D$10=AngebotHFE!J23,PlanerHFE!$D$16=AngebotHFE!J23,PlanerHFE!$D$17=AngebotHFE!J23,PlanerHFE!$D$22=AngebotHFE!J23,PlanerHFE!$D$23=AngebotHFE!J23,PlanerHFE!$D$28=AngebotHFE!J23,PlanerHFE!$D$29=AngebotHFE!J23,PlanerHFE!$D$34=AngebotHFE!J23,PlanerHFE!$D$35=AngebotHFE!J23,PlanerHFE!$D$40=AngebotHFE!J23,PlanerHFE!$D$41=AngebotHFE!J23,PlanerHFE!$E$8=AngebotHFE!J23,PlanerHFE!$E$10=AngebotHFE!J23,PlanerHFE!$E$16=AngebotHFE!J23,PlanerHFE!$E$17=AngebotHFE!J23,PlanerHFE!$E$22=AngebotHFE!J23,PlanerHFE!$E$23=AngebotHFE!J23,PlanerHFE!$E$28=AngebotHFE!J23,PlanerHFE!$E$29=AngebotHFE!J23,PlanerHFE!$E$34=AngebotHFE!J23,PlanerHFE!$E$35=AngebotHFE!J23,PlanerHFE!$E$40=AngebotHFE!J23,PlanerHFE!$E$41=AngebotHFE!J23,PlanerHFE!$F$8=AngebotHFE!J23,PlanerHFE!$F$10=AngebotHFE!J23,PlanerHFE!$F$16=AngebotHFE!J23,PlanerHFE!$F$17=AngebotHFE!J23,PlanerHFE!$F$22=AngebotHFE!J23,PlanerHFE!$F$23=AngebotHFE!J23,PlanerHFE!$F$28=AngebotHFE!J23,PlanerHFE!$F$29=AngebotHFE!J23,PlanerHFE!$F$34=AngebotHFE!J23,PlanerHFE!$F$35=AngebotHFE!J23,PlanerHFE!$F$40=AngebotHFE!J23,PlanerHFE!$F$41=AngebotHFE!J23),"",AngebotHFE!J23)</f>
        <v xml:space="preserve"> </v>
      </c>
    </row>
    <row r="24" spans="1:23" x14ac:dyDescent="0.35">
      <c r="J24" t="str">
        <f t="shared" si="1"/>
        <v xml:space="preserve"> </v>
      </c>
      <c r="K24" t="str">
        <f>IF(OR(PlanerHFE!$C$8=AngebotHFE!J24,PlanerHFE!$C$10=AngebotHFE!J24,PlanerHFE!$C$16=AngebotHFE!J24,PlanerHFE!$C$17=AngebotHFE!J24,PlanerHFE!$C$22=AngebotHFE!J24,PlanerHFE!$C$23=AngebotHFE!J24,PlanerHFE!$C$28=AngebotHFE!J24,PlanerHFE!$C$29=AngebotHFE!J24,PlanerHFE!$C$34=AngebotHFE!J24,PlanerHFE!$C$35=AngebotHFE!J24,PlanerHFE!$C$40=AngebotHFE!J24,PlanerHFE!$C$41=AngebotHFE!J24,PlanerHFE!$D$8=AngebotHFE!J24,PlanerHFE!$D$10=AngebotHFE!J24,PlanerHFE!$D$16=AngebotHFE!J24,PlanerHFE!$D$17=AngebotHFE!J24,PlanerHFE!$D$22=AngebotHFE!J24,PlanerHFE!$D$23=AngebotHFE!J24,PlanerHFE!$D$28=AngebotHFE!J24,PlanerHFE!$D$29=AngebotHFE!J24,PlanerHFE!$D$34=AngebotHFE!J24,PlanerHFE!$D$35=AngebotHFE!J24,PlanerHFE!$D$40=AngebotHFE!J24,PlanerHFE!$D$41=AngebotHFE!J24,PlanerHFE!$E$8=AngebotHFE!J24,PlanerHFE!$E$10=AngebotHFE!J24,PlanerHFE!$E$16=AngebotHFE!J24,PlanerHFE!$E$17=AngebotHFE!J24,PlanerHFE!$E$22=AngebotHFE!J24,PlanerHFE!$E$23=AngebotHFE!J24,PlanerHFE!$E$28=AngebotHFE!J24,PlanerHFE!$E$29=AngebotHFE!J24,PlanerHFE!$E$34=AngebotHFE!J24,PlanerHFE!$E$35=AngebotHFE!J24,PlanerHFE!$E$40=AngebotHFE!J24,PlanerHFE!$E$41=AngebotHFE!J24,PlanerHFE!$F$8=AngebotHFE!J24,PlanerHFE!$F$10=AngebotHFE!J24,PlanerHFE!$F$16=AngebotHFE!J24,PlanerHFE!$F$17=AngebotHFE!J24,PlanerHFE!$F$22=AngebotHFE!J24,PlanerHFE!$F$23=AngebotHFE!J24,PlanerHFE!$F$28=AngebotHFE!J24,PlanerHFE!$F$29=AngebotHFE!J24,PlanerHFE!$F$34=AngebotHFE!J24,PlanerHFE!$F$35=AngebotHFE!J24,PlanerHFE!$F$40=AngebotHFE!J24,PlanerHFE!$F$41=AngebotHFE!J24),"",AngebotHFE!J24)</f>
        <v xml:space="preserve"> </v>
      </c>
    </row>
    <row r="25" spans="1:23" x14ac:dyDescent="0.35">
      <c r="A25" s="284"/>
      <c r="H25" s="334">
        <f>Angebotsplan!H21</f>
        <v>0</v>
      </c>
      <c r="I25">
        <f>Angebotsplan!I21</f>
        <v>0</v>
      </c>
      <c r="U25">
        <f>Angebotsplan!U21</f>
        <v>0</v>
      </c>
    </row>
    <row r="26" spans="1:23" s="5" customFormat="1" x14ac:dyDescent="0.35">
      <c r="A26" s="340"/>
      <c r="B26" s="341"/>
      <c r="H26" s="341">
        <f>Angebotsplan!H22</f>
        <v>0</v>
      </c>
      <c r="I26" s="5">
        <f>Angebotsplan!I22</f>
        <v>0</v>
      </c>
      <c r="N26" s="341"/>
      <c r="T26" s="341"/>
      <c r="U26" s="5">
        <f>Angebotsplan!U22</f>
        <v>0</v>
      </c>
    </row>
    <row r="27" spans="1:23" x14ac:dyDescent="0.35">
      <c r="A27" s="284" t="str">
        <f>Angebotsplan!A23</f>
        <v>FS 22</v>
      </c>
      <c r="B27" s="334" t="str">
        <f>Angebotsplan!B23</f>
        <v>Frühlingssemester</v>
      </c>
      <c r="D27" t="s">
        <v>16</v>
      </c>
      <c r="E27" t="s">
        <v>16</v>
      </c>
      <c r="H27" s="334">
        <f>Angebotsplan!H23</f>
        <v>0</v>
      </c>
      <c r="J27" t="s">
        <v>16</v>
      </c>
      <c r="K27" t="s">
        <v>16</v>
      </c>
      <c r="N27" s="334">
        <f>Angebotsplan!N23</f>
        <v>0</v>
      </c>
      <c r="P27" t="s">
        <v>16</v>
      </c>
      <c r="Q27" t="s">
        <v>16</v>
      </c>
      <c r="T27" s="334">
        <f>Angebotsplan!T23</f>
        <v>0</v>
      </c>
      <c r="V27" t="s">
        <v>16</v>
      </c>
      <c r="W27" t="s">
        <v>16</v>
      </c>
    </row>
    <row r="28" spans="1:23" x14ac:dyDescent="0.35">
      <c r="A28" s="284" t="str">
        <f>Angebotsplan!A24</f>
        <v>vm</v>
      </c>
      <c r="B28" s="334" t="str">
        <f>Angebotsplan!B28</f>
        <v>P1_03</v>
      </c>
      <c r="C28" t="str">
        <f>Angebotsplan!C28</f>
        <v>Heilpädagogik im Vorschulbereich</v>
      </c>
      <c r="D28" t="str">
        <f>CONCATENATE(B28," ",C28)</f>
        <v>P1_03 Heilpädagogik im Vorschulbereich</v>
      </c>
      <c r="E28" t="str">
        <f>IF(OR(PlanerHFE!$C$8=AngebotHFE!D28,PlanerHFE!$C$9=AngebotHFE!D28,PlanerHFE!$C$10=AngebotHFE!D28,PlanerHFE!$C$11=AngebotHFE!D28,PlanerHFE!$C$14=AngebotHFE!D28,PlanerHFE!$C$15=AngebotHFE!D28,PlanerHFE!$C$16=AngebotHFE!D28,PlanerHFE!$C$17=AngebotHFE!D28,PlanerHFE!$C$20=AngebotHFE!D28,PlanerHFE!$C$21=AngebotHFE!D28,PlanerHFE!$C$22=AngebotHFE!D28,PlanerHFE!$C$23=AngebotHFE!D28,PlanerHFE!$C$26=AngebotHFE!D28,PlanerHFE!$C$27=AngebotHFE!D28,PlanerHFE!$C$28=AngebotHFE!D28,PlanerHFE!$C$29=AngebotHFE!D28,PlanerHFE!$C$32=AngebotHFE!D28,PlanerHFE!$C$33=AngebotHFE!D28,PlanerHFE!$C$34=AngebotHFE!D28,PlanerHFE!$C$35=AngebotHFE!D28,PlanerHFE!$C$38=AngebotHFE!D28,PlanerHFE!$C$39=AngebotHFE!D28,PlanerHFE!$C$40=AngebotHFE!D28,PlanerHFE!$C$41=AngebotHFE!D28,PlanerHFE!$C$44=AngebotHFE!D28,PlanerHFE!$C$45=AngebotHFE!D28,PlanerHFE!$C$46=AngebotHFE!D28,PlanerHFE!$C$47=AngebotHFE!D28,PlanerHFE!$C$50=AngebotHFE!D28,PlanerHFE!$C$51=AngebotHFE!D28,PlanerHFE!$C$52=AngebotHFE!D28,PlanerHFE!$C$53=AngebotHFE!D28,PlanerHFE!$D$8=AngebotHFE!D28,PlanerHFE!$D$9=AngebotHFE!D28,PlanerHFE!$D$10=AngebotHFE!D28,PlanerHFE!$D$11=AngebotHFE!D28,PlanerHFE!$D$14=AngebotHFE!D28,PlanerHFE!$D$15=AngebotHFE!D28,PlanerHFE!$D$16=AngebotHFE!D28,PlanerHFE!$D$17=AngebotHFE!D28,PlanerHFE!$D$20=AngebotHFE!D28,PlanerHFE!$D$21=AngebotHFE!D28,PlanerHFE!$D$22=AngebotHFE!D28,PlanerHFE!$D$23=AngebotHFE!D28,PlanerHFE!$D$26=AngebotHFE!D28,PlanerHFE!$D$27=AngebotHFE!D28,PlanerHFE!$D$28=AngebotHFE!D28,PlanerHFE!$D$29=AngebotHFE!D28,PlanerHFE!$D$32=AngebotHFE!D28,PlanerHFE!$D$33=AngebotHFE!D28,PlanerHFE!$D$34=AngebotHFE!D28,PlanerHFE!$D$35=AngebotHFE!D28,PlanerHFE!$D$38=AngebotHFE!D28,PlanerHFE!$D$39=AngebotHFE!D28,PlanerHFE!$D$40=AngebotHFE!D28,PlanerHFE!$D$41=AngebotHFE!D28,PlanerHFE!$D$44=AngebotHFE!D28,PlanerHFE!$D$45=AngebotHFE!D28,PlanerHFE!$D$46=AngebotHFE!D28,PlanerHFE!$D$47=AngebotHFE!D28,PlanerHFE!$D$50=AngebotHFE!D28,PlanerHFE!$D$51=AngebotHFE!D28,PlanerHFE!$D$52=AngebotHFE!D28,PlanerHFE!$D$53=AngebotHFE!D28,PlanerHFE!$E$8=AngebotHFE!D28,PlanerHFE!$E$9=AngebotHFE!D28,PlanerHFE!$E$10=AngebotHFE!D28,PlanerHFE!$E$11=AngebotHFE!D28,PlanerHFE!$E$14=AngebotHFE!D28,PlanerHFE!$E$15=AngebotHFE!D28,PlanerHFE!$E$16=AngebotHFE!D28,PlanerHFE!$E$17=AngebotHFE!D28,PlanerHFE!$E$20=AngebotHFE!D28,PlanerHFE!$E$21=AngebotHFE!D28,PlanerHFE!$E$22=AngebotHFE!D28,PlanerHFE!$E$23=AngebotHFE!D28,PlanerHFE!$E$26=AngebotHFE!D28,PlanerHFE!$E$27=AngebotHFE!D28,PlanerHFE!$E$28=AngebotHFE!D28,PlanerHFE!$E$29=AngebotHFE!D28,PlanerHFE!$E$32=AngebotHFE!D28,PlanerHFE!$E$33=AngebotHFE!D28,PlanerHFE!$E$34=AngebotHFE!D28,PlanerHFE!$E$35=AngebotHFE!D28,PlanerHFE!$E$38=AngebotHFE!D28,PlanerHFE!$E$39=AngebotHFE!D28,PlanerHFE!$E$40=AngebotHFE!D28,PlanerHFE!$E$41=AngebotHFE!D28,PlanerHFE!$E$44=AngebotHFE!D28,PlanerHFE!$E$45=AngebotHFE!D28,PlanerHFE!$E$46=AngebotHFE!D28,PlanerHFE!$E$47=AngebotHFE!D28,PlanerHFE!$E$50=AngebotHFE!D28,PlanerHFE!$E$51=AngebotHFE!D28,PlanerHFE!$E$52=AngebotHFE!D28,PlanerHFE!$E$53=AngebotHFE!D28,PlanerHFE!$F$8=AngebotHFE!D28,PlanerHFE!$F$9=AngebotHFE!D28,PlanerHFE!$F$10=AngebotHFE!D28,PlanerHFE!$F$11=AngebotHFE!D28,PlanerHFE!$F$14=AngebotHFE!D28,PlanerHFE!$F$15=AngebotHFE!D28,PlanerHFE!$F$16=AngebotHFE!D28,PlanerHFE!$F$17=AngebotHFE!D28,PlanerHFE!$F$20=AngebotHFE!D28,PlanerHFE!$F$21=AngebotHFE!D28,PlanerHFE!$F$22=AngebotHFE!D28,PlanerHFE!$F$23=AngebotHFE!D28,PlanerHFE!$F$26=AngebotHFE!D28,PlanerHFE!$F$27=AngebotHFE!D28,PlanerHFE!$F$28=AngebotHFE!D28,PlanerHFE!$F$29=AngebotHFE!D28,PlanerHFE!$F$32=AngebotHFE!D28,PlanerHFE!$F$33=AngebotHFE!D28,PlanerHFE!$F$34=AngebotHFE!D28,PlanerHFE!$F$35=AngebotHFE!D28,PlanerHFE!$F$38=AngebotHFE!D28,PlanerHFE!$F$39=AngebotHFE!D28,PlanerHFE!$F$40=AngebotHFE!D28,PlanerHFE!$F$41=AngebotHFE!D28,PlanerHFE!$F$44=AngebotHFE!D28,PlanerHFE!$F$45=AngebotHFE!D28,PlanerHFE!$F$46=AngebotHFE!D28,PlanerHFE!$F$47=AngebotHFE!D28,PlanerHFE!$F$50=AngebotHFE!D28,PlanerHFE!$F$51=AngebotHFE!D28,PlanerHFE!$F$52=AngebotHFE!D28,PlanerHFE!$F$53=AngebotHFE!D28),"---'Bitte wählen' wählen!---",AngebotHFE!D28)</f>
        <v>P1_03 Heilpädagogik im Vorschulbereich</v>
      </c>
      <c r="N28" s="334" t="str">
        <f>Angebotsplan!N29</f>
        <v>P4_09</v>
      </c>
      <c r="O28" t="str">
        <f>Angebotsplan!O29</f>
        <v>Interdisziplinarität und Kooperation im Kontext der Heilpädagogischen Früherziehung</v>
      </c>
      <c r="P28" t="str">
        <f>CONCATENATE(N28," ",O28)</f>
        <v>P4_09 Interdisziplinarität und Kooperation im Kontext der Heilpädagogischen Früherziehung</v>
      </c>
      <c r="Q28" t="str">
        <f>IF(OR(PlanerHFE!$C$8=AngebotHFE!P28,PlanerHFE!$C$9=AngebotHFE!P28,PlanerHFE!$C$10=AngebotHFE!P28,PlanerHFE!$C$11=AngebotHFE!P28,PlanerHFE!$C$14=AngebotHFE!P28,PlanerHFE!$C$15=AngebotHFE!P28,PlanerHFE!$C$16=AngebotHFE!P28,PlanerHFE!$C$17=AngebotHFE!P28,PlanerHFE!$C$20=AngebotHFE!P28,PlanerHFE!$C$21=AngebotHFE!P28,PlanerHFE!$C$22=AngebotHFE!P28,PlanerHFE!$C$23=AngebotHFE!P28,PlanerHFE!$C$26=AngebotHFE!P28,PlanerHFE!$C$27=AngebotHFE!P28,PlanerHFE!$C$28=AngebotHFE!P28,PlanerHFE!$C$29=AngebotHFE!P28,PlanerHFE!$C$32=AngebotHFE!P28,PlanerHFE!$C$33=AngebotHFE!P28,PlanerHFE!$C$34=AngebotHFE!P28,PlanerHFE!$C$35=AngebotHFE!P28,PlanerHFE!$C$38=AngebotHFE!P28,PlanerHFE!$C$39=AngebotHFE!P28,PlanerHFE!$C$40=AngebotHFE!P28,PlanerHFE!$C$41=AngebotHFE!P28,PlanerHFE!$C$44=AngebotHFE!P28,PlanerHFE!$C$45=AngebotHFE!P28,PlanerHFE!$C$46=AngebotHFE!P28,PlanerHFE!$C$47=AngebotHFE!P28,PlanerHFE!$C$50=AngebotHFE!P28,PlanerHFE!$C$51=AngebotHFE!P28,PlanerHFE!$C$52=AngebotHFE!P28,PlanerHFE!$C$53=AngebotHFE!P28,PlanerHFE!$D$8=AngebotHFE!P28,PlanerHFE!$D$9=AngebotHFE!P28,PlanerHFE!$D$10=AngebotHFE!P28,PlanerHFE!$D$11=AngebotHFE!P28,PlanerHFE!$D$14=AngebotHFE!P28,PlanerHFE!$D$15=AngebotHFE!P28,PlanerHFE!$D$16=AngebotHFE!P28,PlanerHFE!$D$17=AngebotHFE!P28,PlanerHFE!$D$20=AngebotHFE!P28,PlanerHFE!$D$21=AngebotHFE!P28,PlanerHFE!$D$22=AngebotHFE!P28,PlanerHFE!$D$23=AngebotHFE!P28,PlanerHFE!$D$26=AngebotHFE!P28,PlanerHFE!$D$27=AngebotHFE!P28,PlanerHFE!$D$28=AngebotHFE!P28,PlanerHFE!$D$29=AngebotHFE!P28,PlanerHFE!$D$32=AngebotHFE!P28,PlanerHFE!$D$33=AngebotHFE!P28,PlanerHFE!$D$34=AngebotHFE!P28,PlanerHFE!$D$35=AngebotHFE!P28,PlanerHFE!$D$38=AngebotHFE!P28,PlanerHFE!$D$39=AngebotHFE!P28,PlanerHFE!$D$40=AngebotHFE!P28,PlanerHFE!$D$41=AngebotHFE!P28,PlanerHFE!$D$44=AngebotHFE!P28,PlanerHFE!$D$45=AngebotHFE!P28,PlanerHFE!$D$46=AngebotHFE!P28,PlanerHFE!$D$47=AngebotHFE!P28,PlanerHFE!$D$50=AngebotHFE!P28,PlanerHFE!$D$51=AngebotHFE!P28,PlanerHFE!$D$52=AngebotHFE!P28,PlanerHFE!$D$53=AngebotHFE!P28,PlanerHFE!$E$8=AngebotHFE!P28,PlanerHFE!$E$9=AngebotHFE!P28,PlanerHFE!$E$10=AngebotHFE!P28,PlanerHFE!$E$11=AngebotHFE!P28,PlanerHFE!$E$14=AngebotHFE!P28,PlanerHFE!$E$15=AngebotHFE!P28,PlanerHFE!$E$16=AngebotHFE!P28,PlanerHFE!$E$17=AngebotHFE!P28,PlanerHFE!$E$20=AngebotHFE!P28,PlanerHFE!$E$21=AngebotHFE!P28,PlanerHFE!$E$22=AngebotHFE!P28,PlanerHFE!$E$23=AngebotHFE!P28,PlanerHFE!$E$26=AngebotHFE!P28,PlanerHFE!$E$27=AngebotHFE!P28,PlanerHFE!$E$28=AngebotHFE!P28,PlanerHFE!$E$29=AngebotHFE!P28,PlanerHFE!$E$32=AngebotHFE!P28,PlanerHFE!$E$33=AngebotHFE!P28,PlanerHFE!$E$34=AngebotHFE!P28,PlanerHFE!$E$35=AngebotHFE!P28,PlanerHFE!$E$38=AngebotHFE!P28,PlanerHFE!$E$39=AngebotHFE!P28,PlanerHFE!$E$40=AngebotHFE!P28,PlanerHFE!$E$41=AngebotHFE!P28,PlanerHFE!$E$44=AngebotHFE!P28,PlanerHFE!$E$45=AngebotHFE!P28,PlanerHFE!$E$46=AngebotHFE!P28,PlanerHFE!$E$47=AngebotHFE!P28,PlanerHFE!$E$50=AngebotHFE!P28,PlanerHFE!$E$51=AngebotHFE!P28,PlanerHFE!$E$52=AngebotHFE!P28,PlanerHFE!$E$53=AngebotHFE!P28,PlanerHFE!$F$8=AngebotHFE!P28,PlanerHFE!$F$9=AngebotHFE!P28,PlanerHFE!$F$10=AngebotHFE!P28,PlanerHFE!$F$11=AngebotHFE!P28,PlanerHFE!$F$14=AngebotHFE!P28,PlanerHFE!$F$15=AngebotHFE!P28,PlanerHFE!$F$16=AngebotHFE!P28,PlanerHFE!$F$17=AngebotHFE!P28,PlanerHFE!$F$20=AngebotHFE!P28,PlanerHFE!$F$21=AngebotHFE!P28,PlanerHFE!$F$22=AngebotHFE!P28,PlanerHFE!$F$23=AngebotHFE!P28,PlanerHFE!$F$26=AngebotHFE!P28,PlanerHFE!$F$27=AngebotHFE!P28,PlanerHFE!$F$28=AngebotHFE!P28,PlanerHFE!$F$29=AngebotHFE!P28,PlanerHFE!$F$32=AngebotHFE!P28,PlanerHFE!$F$33=AngebotHFE!P28,PlanerHFE!$F$34=AngebotHFE!P28,PlanerHFE!$F$35=AngebotHFE!P28,PlanerHFE!$F$38=AngebotHFE!P28,PlanerHFE!$F$39=AngebotHFE!P28,PlanerHFE!$F$40=AngebotHFE!P28,PlanerHFE!$F$41=AngebotHFE!P28,PlanerHFE!$F$44=AngebotHFE!P28,PlanerHFE!$F$45=AngebotHFE!P28,PlanerHFE!$F$46=AngebotHFE!P28,PlanerHFE!$F$47=AngebotHFE!P28,PlanerHFE!$F$50=AngebotHFE!P28,PlanerHFE!$F$51=AngebotHFE!P28,PlanerHFE!$F$52=AngebotHFE!P28,PlanerHFE!$F$53=AngebotHFE!P28),"---'Bitte wählen' wählen!---",AngebotHFE!P28)</f>
        <v>P4_09 Interdisziplinarität und Kooperation im Kontext der Heilpädagogischen Früherziehung</v>
      </c>
    </row>
    <row r="29" spans="1:23" x14ac:dyDescent="0.35">
      <c r="A29" s="284">
        <f>Angebotsplan!A25</f>
        <v>0</v>
      </c>
      <c r="N29" s="341"/>
      <c r="O29" s="5"/>
      <c r="P29" s="5"/>
      <c r="Q29" s="5"/>
    </row>
    <row r="30" spans="1:23" x14ac:dyDescent="0.35">
      <c r="A30" s="284">
        <f>Angebotsplan!A26</f>
        <v>0</v>
      </c>
    </row>
    <row r="31" spans="1:23" x14ac:dyDescent="0.35">
      <c r="A31" s="284">
        <f>Angebotsplan!A27</f>
        <v>0</v>
      </c>
    </row>
    <row r="32" spans="1:23" x14ac:dyDescent="0.35">
      <c r="A32" s="284">
        <f>Angebotsplan!A28</f>
        <v>0</v>
      </c>
    </row>
    <row r="33" spans="1:23" x14ac:dyDescent="0.35">
      <c r="A33" s="284"/>
    </row>
    <row r="36" spans="1:23" x14ac:dyDescent="0.35">
      <c r="A36" s="284"/>
      <c r="T36" s="334" t="str">
        <f>Angebotsplan!T30</f>
        <v>W_xy</v>
      </c>
      <c r="U36" t="str">
        <f>Angebotsplan!U30</f>
        <v>Wahlmodule</v>
      </c>
    </row>
    <row r="37" spans="1:23" x14ac:dyDescent="0.35">
      <c r="A37" s="284">
        <f>Angebotsplan!A31</f>
        <v>0</v>
      </c>
      <c r="T37" s="334">
        <f>Angebotsplan!T31</f>
        <v>0</v>
      </c>
      <c r="U37">
        <f>Angebotsplan!U31</f>
        <v>0</v>
      </c>
    </row>
    <row r="38" spans="1:23" s="5" customFormat="1" x14ac:dyDescent="0.35">
      <c r="A38" s="340"/>
      <c r="B38" s="341"/>
      <c r="H38" s="341"/>
      <c r="T38" s="341">
        <f>Angebotsplan!T32</f>
        <v>0</v>
      </c>
      <c r="U38" s="5">
        <f>Angebotsplan!U32</f>
        <v>0</v>
      </c>
    </row>
    <row r="39" spans="1:23" x14ac:dyDescent="0.35">
      <c r="A39" s="284"/>
      <c r="D39" t="s">
        <v>16</v>
      </c>
      <c r="E39" t="s">
        <v>16</v>
      </c>
      <c r="H39" s="334">
        <f>Angebotsplan!H33</f>
        <v>0</v>
      </c>
      <c r="J39" t="s">
        <v>16</v>
      </c>
      <c r="K39" t="s">
        <v>16</v>
      </c>
      <c r="N39" s="334">
        <f>Angebotsplan!N33</f>
        <v>0</v>
      </c>
      <c r="P39" t="s">
        <v>16</v>
      </c>
      <c r="Q39" t="s">
        <v>16</v>
      </c>
      <c r="T39" s="334">
        <f>Angebotsplan!T33</f>
        <v>0</v>
      </c>
      <c r="V39" t="s">
        <v>16</v>
      </c>
      <c r="W39" t="s">
        <v>16</v>
      </c>
    </row>
    <row r="40" spans="1:23" x14ac:dyDescent="0.35">
      <c r="A40" s="284" t="str">
        <f>Angebotsplan!A34</f>
        <v>nm</v>
      </c>
      <c r="B40" s="334" t="str">
        <f>Angebotsplan!B34</f>
        <v>P1_01</v>
      </c>
      <c r="C40" t="str">
        <f>Angebotsplan!C34</f>
        <v>Grundfragen der Heilpädagogik</v>
      </c>
      <c r="D40" t="str">
        <f>CONCATENATE(B40," ",C40)</f>
        <v>P1_01 Grundfragen der Heilpädagogik</v>
      </c>
      <c r="E40" t="str">
        <f>IF(OR(PlanerHFE!$C$8=AngebotHFE!D40,PlanerHFE!$C$9=AngebotHFE!D40,PlanerHFE!$C$10=AngebotHFE!D40,PlanerHFE!$C$11=AngebotHFE!D40,PlanerHFE!$C$14=AngebotHFE!D40,PlanerHFE!$C$15=AngebotHFE!D40,PlanerHFE!$C$16=AngebotHFE!D40,PlanerHFE!$C$17=AngebotHFE!D40,PlanerHFE!$C$20=AngebotHFE!D40,PlanerHFE!$C$21=AngebotHFE!D40,PlanerHFE!$C$22=AngebotHFE!D40,PlanerHFE!$C$23=AngebotHFE!D40,PlanerHFE!$C$26=AngebotHFE!D40,PlanerHFE!$C$27=AngebotHFE!D40,PlanerHFE!$C$28=AngebotHFE!D40,PlanerHFE!$C$29=AngebotHFE!D40,PlanerHFE!$C$32=AngebotHFE!D40,PlanerHFE!$C$33=AngebotHFE!D40,PlanerHFE!$C$34=AngebotHFE!D40,PlanerHFE!$C$35=AngebotHFE!D40,PlanerHFE!$C$38=AngebotHFE!D40,PlanerHFE!$C$39=AngebotHFE!D40,PlanerHFE!$C$40=AngebotHFE!D40,PlanerHFE!$C$41=AngebotHFE!D40,PlanerHFE!$C$44=AngebotHFE!D40,PlanerHFE!$C$45=AngebotHFE!D40,PlanerHFE!$C$46=AngebotHFE!D40,PlanerHFE!$C$47=AngebotHFE!D40,PlanerHFE!$C$50=AngebotHFE!D40,PlanerHFE!$C$51=AngebotHFE!D40,PlanerHFE!$C$52=AngebotHFE!D40,PlanerHFE!$C$53=AngebotHFE!D40,PlanerHFE!$D$8=AngebotHFE!D40,PlanerHFE!$D$9=AngebotHFE!D40,PlanerHFE!$D$10=AngebotHFE!D40,PlanerHFE!$D$11=AngebotHFE!D40,PlanerHFE!$D$14=AngebotHFE!D40,PlanerHFE!$D$15=AngebotHFE!D40,PlanerHFE!$D$16=AngebotHFE!D40,PlanerHFE!$D$17=AngebotHFE!D40,PlanerHFE!$D$20=AngebotHFE!D40,PlanerHFE!$D$21=AngebotHFE!D40,PlanerHFE!$D$22=AngebotHFE!D40,PlanerHFE!$D$23=AngebotHFE!D40,PlanerHFE!$D$26=AngebotHFE!D40,PlanerHFE!$D$27=AngebotHFE!D40,PlanerHFE!$D$28=AngebotHFE!D40,PlanerHFE!$D$29=AngebotHFE!D40,PlanerHFE!$D$32=AngebotHFE!D40,PlanerHFE!$D$33=AngebotHFE!D40,PlanerHFE!$D$34=AngebotHFE!D40,PlanerHFE!$D$35=AngebotHFE!D40,PlanerHFE!$D$38=AngebotHFE!D40,PlanerHFE!$D$39=AngebotHFE!D40,PlanerHFE!$D$40=AngebotHFE!D40,PlanerHFE!$D$41=AngebotHFE!D40,PlanerHFE!$D$44=AngebotHFE!D40,PlanerHFE!$D$45=AngebotHFE!D40,PlanerHFE!$D$46=AngebotHFE!D40,PlanerHFE!$D$47=AngebotHFE!D40,PlanerHFE!$D$50=AngebotHFE!D40,PlanerHFE!$D$51=AngebotHFE!D40,PlanerHFE!$D$52=AngebotHFE!D40,PlanerHFE!$D$53=AngebotHFE!D40,PlanerHFE!$E$8=AngebotHFE!D40,PlanerHFE!$E$9=AngebotHFE!D40,PlanerHFE!$E$10=AngebotHFE!D40,PlanerHFE!$E$11=AngebotHFE!D40,PlanerHFE!$E$14=AngebotHFE!D40,PlanerHFE!$E$15=AngebotHFE!D40,PlanerHFE!$E$16=AngebotHFE!D40,PlanerHFE!$E$17=AngebotHFE!D40,PlanerHFE!$E$20=AngebotHFE!D40,PlanerHFE!$E$21=AngebotHFE!D40,PlanerHFE!$E$22=AngebotHFE!D40,PlanerHFE!$E$23=AngebotHFE!D40,PlanerHFE!$E$26=AngebotHFE!D40,PlanerHFE!$E$27=AngebotHFE!D40,PlanerHFE!$E$28=AngebotHFE!D40,PlanerHFE!$E$29=AngebotHFE!D40,PlanerHFE!$E$32=AngebotHFE!D40,PlanerHFE!$E$33=AngebotHFE!D40,PlanerHFE!$E$34=AngebotHFE!D40,PlanerHFE!$E$35=AngebotHFE!D40,PlanerHFE!$E$38=AngebotHFE!D40,PlanerHFE!$E$39=AngebotHFE!D40,PlanerHFE!$E$40=AngebotHFE!D40,PlanerHFE!$E$41=AngebotHFE!D40,PlanerHFE!$E$44=AngebotHFE!D40,PlanerHFE!$E$45=AngebotHFE!D40,PlanerHFE!$E$46=AngebotHFE!D40,PlanerHFE!$E$47=AngebotHFE!D40,PlanerHFE!$E$50=AngebotHFE!D40,PlanerHFE!$E$51=AngebotHFE!D40,PlanerHFE!$E$52=AngebotHFE!D40,PlanerHFE!$E$53=AngebotHFE!D40,PlanerHFE!$F$8=AngebotHFE!D40,PlanerHFE!$F$9=AngebotHFE!D40,PlanerHFE!$F$10=AngebotHFE!D40,PlanerHFE!$F$11=AngebotHFE!D40,PlanerHFE!$F$14=AngebotHFE!D40,PlanerHFE!$F$15=AngebotHFE!D40,PlanerHFE!$F$16=AngebotHFE!D40,PlanerHFE!$F$17=AngebotHFE!D40,PlanerHFE!$F$20=AngebotHFE!D40,PlanerHFE!$F$21=AngebotHFE!D40,PlanerHFE!$F$22=AngebotHFE!D40,PlanerHFE!$F$23=AngebotHFE!D40,PlanerHFE!$F$26=AngebotHFE!D40,PlanerHFE!$F$27=AngebotHFE!D40,PlanerHFE!$F$28=AngebotHFE!D40,PlanerHFE!$F$29=AngebotHFE!D40,PlanerHFE!$F$32=AngebotHFE!D40,PlanerHFE!$F$33=AngebotHFE!D40,PlanerHFE!$F$34=AngebotHFE!D40,PlanerHFE!$F$35=AngebotHFE!D40,PlanerHFE!$F$38=AngebotHFE!D40,PlanerHFE!$F$39=AngebotHFE!D40,PlanerHFE!$F$40=AngebotHFE!D40,PlanerHFE!$F$41=AngebotHFE!D40,PlanerHFE!$F$44=AngebotHFE!D40,PlanerHFE!$F$45=AngebotHFE!D40,PlanerHFE!$F$46=AngebotHFE!D40,PlanerHFE!$F$47=AngebotHFE!D40,PlanerHFE!$F$50=AngebotHFE!D40,PlanerHFE!$F$51=AngebotHFE!D40,PlanerHFE!$F$52=AngebotHFE!D40,PlanerHFE!$F$53=AngebotHFE!D40),"---'Bitte wählen' wählen!---",AngebotHFE!D40)</f>
        <v>P1_01 Grundfragen der Heilpädagogik</v>
      </c>
      <c r="N40" s="334" t="str">
        <f>Angebotsplan!N34</f>
        <v>P1_01</v>
      </c>
      <c r="O40" t="str">
        <f>Angebotsplan!O34</f>
        <v>Grundfragen der Heilpädagogik</v>
      </c>
      <c r="P40" t="str">
        <f>CONCATENATE(N40," ",O40)</f>
        <v>P1_01 Grundfragen der Heilpädagogik</v>
      </c>
      <c r="Q40" t="str">
        <f>IF(OR(PlanerHFE!$C$8=AngebotHFE!P40,PlanerHFE!$C$9=AngebotHFE!P40,PlanerHFE!$C$10=AngebotHFE!P40,PlanerHFE!$C$11=AngebotHFE!P40,PlanerHFE!$C$14=AngebotHFE!P40,PlanerHFE!$C$15=AngebotHFE!P40,PlanerHFE!$C$16=AngebotHFE!P40,PlanerHFE!$C$17=AngebotHFE!P40,PlanerHFE!$C$20=AngebotHFE!P40,PlanerHFE!$C$21=AngebotHFE!P40,PlanerHFE!$C$22=AngebotHFE!P40,PlanerHFE!$C$23=AngebotHFE!P40,PlanerHFE!$C$26=AngebotHFE!P40,PlanerHFE!$C$27=AngebotHFE!P40,PlanerHFE!$C$28=AngebotHFE!P40,PlanerHFE!$C$29=AngebotHFE!P40,PlanerHFE!$C$32=AngebotHFE!P40,PlanerHFE!$C$33=AngebotHFE!P40,PlanerHFE!$C$34=AngebotHFE!P40,PlanerHFE!$C$35=AngebotHFE!P40,PlanerHFE!$C$38=AngebotHFE!P40,PlanerHFE!$C$39=AngebotHFE!P40,PlanerHFE!$C$40=AngebotHFE!P40,PlanerHFE!$C$41=AngebotHFE!P40,PlanerHFE!$C$44=AngebotHFE!P40,PlanerHFE!$C$45=AngebotHFE!P40,PlanerHFE!$C$46=AngebotHFE!P40,PlanerHFE!$C$47=AngebotHFE!P40,PlanerHFE!$C$50=AngebotHFE!P40,PlanerHFE!$C$51=AngebotHFE!P40,PlanerHFE!$C$52=AngebotHFE!P40,PlanerHFE!$C$53=AngebotHFE!P40,PlanerHFE!$D$8=AngebotHFE!P40,PlanerHFE!$D$9=AngebotHFE!P40,PlanerHFE!$D$10=AngebotHFE!P40,PlanerHFE!$D$11=AngebotHFE!P40,PlanerHFE!$D$14=AngebotHFE!P40,PlanerHFE!$D$15=AngebotHFE!P40,PlanerHFE!$D$16=AngebotHFE!P40,PlanerHFE!$D$17=AngebotHFE!P40,PlanerHFE!$D$20=AngebotHFE!P40,PlanerHFE!$D$21=AngebotHFE!P40,PlanerHFE!$D$22=AngebotHFE!P40,PlanerHFE!$D$23=AngebotHFE!P40,PlanerHFE!$D$26=AngebotHFE!P40,PlanerHFE!$D$27=AngebotHFE!P40,PlanerHFE!$D$28=AngebotHFE!P40,PlanerHFE!$D$29=AngebotHFE!P40,PlanerHFE!$D$32=AngebotHFE!P40,PlanerHFE!$D$33=AngebotHFE!P40,PlanerHFE!$D$34=AngebotHFE!P40,PlanerHFE!$D$35=AngebotHFE!P40,PlanerHFE!$D$38=AngebotHFE!P40,PlanerHFE!$D$39=AngebotHFE!P40,PlanerHFE!$D$40=AngebotHFE!P40,PlanerHFE!$D$41=AngebotHFE!P40,PlanerHFE!$D$44=AngebotHFE!P40,PlanerHFE!$D$45=AngebotHFE!P40,PlanerHFE!$D$46=AngebotHFE!P40,PlanerHFE!$D$47=AngebotHFE!P40,PlanerHFE!$D$50=AngebotHFE!P40,PlanerHFE!$D$51=AngebotHFE!P40,PlanerHFE!$D$52=AngebotHFE!P40,PlanerHFE!$D$53=AngebotHFE!P40,PlanerHFE!$E$8=AngebotHFE!P40,PlanerHFE!$E$9=AngebotHFE!P40,PlanerHFE!$E$10=AngebotHFE!P40,PlanerHFE!$E$11=AngebotHFE!P40,PlanerHFE!$E$14=AngebotHFE!P40,PlanerHFE!$E$15=AngebotHFE!P40,PlanerHFE!$E$16=AngebotHFE!P40,PlanerHFE!$E$17=AngebotHFE!P40,PlanerHFE!$E$20=AngebotHFE!P40,PlanerHFE!$E$21=AngebotHFE!P40,PlanerHFE!$E$22=AngebotHFE!P40,PlanerHFE!$E$23=AngebotHFE!P40,PlanerHFE!$E$26=AngebotHFE!P40,PlanerHFE!$E$27=AngebotHFE!P40,PlanerHFE!$E$28=AngebotHFE!P40,PlanerHFE!$E$29=AngebotHFE!P40,PlanerHFE!$E$32=AngebotHFE!P40,PlanerHFE!$E$33=AngebotHFE!P40,PlanerHFE!$E$34=AngebotHFE!P40,PlanerHFE!$E$35=AngebotHFE!P40,PlanerHFE!$E$38=AngebotHFE!P40,PlanerHFE!$E$39=AngebotHFE!P40,PlanerHFE!$E$40=AngebotHFE!P40,PlanerHFE!$E$41=AngebotHFE!P40,PlanerHFE!$E$44=AngebotHFE!P40,PlanerHFE!$E$45=AngebotHFE!P40,PlanerHFE!$E$46=AngebotHFE!P40,PlanerHFE!$E$47=AngebotHFE!P40,PlanerHFE!$E$50=AngebotHFE!P40,PlanerHFE!$E$51=AngebotHFE!P40,PlanerHFE!$E$52=AngebotHFE!P40,PlanerHFE!$E$53=AngebotHFE!P40,PlanerHFE!$F$8=AngebotHFE!P40,PlanerHFE!$F$9=AngebotHFE!P40,PlanerHFE!$F$10=AngebotHFE!P40,PlanerHFE!$F$11=AngebotHFE!P40,PlanerHFE!$F$14=AngebotHFE!P40,PlanerHFE!$F$15=AngebotHFE!P40,PlanerHFE!$F$16=AngebotHFE!P40,PlanerHFE!$F$17=AngebotHFE!P40,PlanerHFE!$F$20=AngebotHFE!P40,PlanerHFE!$F$21=AngebotHFE!P40,PlanerHFE!$F$22=AngebotHFE!P40,PlanerHFE!$F$23=AngebotHFE!P40,PlanerHFE!$F$26=AngebotHFE!P40,PlanerHFE!$F$27=AngebotHFE!P40,PlanerHFE!$F$28=AngebotHFE!P40,PlanerHFE!$F$29=AngebotHFE!P40,PlanerHFE!$F$32=AngebotHFE!P40,PlanerHFE!$F$33=AngebotHFE!P40,PlanerHFE!$F$34=AngebotHFE!P40,PlanerHFE!$F$35=AngebotHFE!P40,PlanerHFE!$F$38=AngebotHFE!P40,PlanerHFE!$F$39=AngebotHFE!P40,PlanerHFE!$F$40=AngebotHFE!P40,PlanerHFE!$F$41=AngebotHFE!P40,PlanerHFE!$F$44=AngebotHFE!P40,PlanerHFE!$F$45=AngebotHFE!P40,PlanerHFE!$F$46=AngebotHFE!P40,PlanerHFE!$F$47=AngebotHFE!P40,PlanerHFE!$F$50=AngebotHFE!P40,PlanerHFE!$F$51=AngebotHFE!P40,PlanerHFE!$F$52=AngebotHFE!P40,PlanerHFE!$F$53=AngebotHFE!P40),"---'Bitte wählen' wählen!---",AngebotHFE!P40)</f>
        <v>P1_01 Grundfragen der Heilpädagogik</v>
      </c>
    </row>
    <row r="41" spans="1:23" x14ac:dyDescent="0.35">
      <c r="A41" s="284">
        <f>Angebotsplan!A35</f>
        <v>0</v>
      </c>
      <c r="B41" s="334" t="str">
        <f>Angebotsplan!B38</f>
        <v>P4_06</v>
      </c>
      <c r="C41" t="str">
        <f>Angebotsplan!C38</f>
        <v>Diagnostik und Früherfassung in der Heilpädagogischen Früherziehung</v>
      </c>
      <c r="D41" t="str">
        <f>CONCATENATE(B41," ",C41)</f>
        <v>P4_06 Diagnostik und Früherfassung in der Heilpädagogischen Früherziehung</v>
      </c>
      <c r="E41" t="str">
        <f>IF(OR(PlanerHFE!$C$8=AngebotHFE!D41,PlanerHFE!$C$9=AngebotHFE!D41,PlanerHFE!$C$10=AngebotHFE!D41,PlanerHFE!$C$11=AngebotHFE!D41,PlanerHFE!$C$14=AngebotHFE!D41,PlanerHFE!$C$15=AngebotHFE!D41,PlanerHFE!$C$16=AngebotHFE!D41,PlanerHFE!$C$17=AngebotHFE!D41,PlanerHFE!$C$20=AngebotHFE!D41,PlanerHFE!$C$21=AngebotHFE!D41,PlanerHFE!$C$22=AngebotHFE!D41,PlanerHFE!$C$23=AngebotHFE!D41,PlanerHFE!$C$26=AngebotHFE!D41,PlanerHFE!$C$27=AngebotHFE!D41,PlanerHFE!$C$28=AngebotHFE!D41,PlanerHFE!$C$29=AngebotHFE!D41,PlanerHFE!$C$32=AngebotHFE!D41,PlanerHFE!$C$33=AngebotHFE!D41,PlanerHFE!$C$34=AngebotHFE!D41,PlanerHFE!$C$35=AngebotHFE!D41,PlanerHFE!$C$38=AngebotHFE!D41,PlanerHFE!$C$39=AngebotHFE!D41,PlanerHFE!$C$40=AngebotHFE!D41,PlanerHFE!$C$41=AngebotHFE!D41,PlanerHFE!$C$44=AngebotHFE!D41,PlanerHFE!$C$45=AngebotHFE!D41,PlanerHFE!$C$46=AngebotHFE!D41,PlanerHFE!$C$47=AngebotHFE!D41,PlanerHFE!$C$50=AngebotHFE!D41,PlanerHFE!$C$51=AngebotHFE!D41,PlanerHFE!$C$52=AngebotHFE!D41,PlanerHFE!$C$53=AngebotHFE!D41,PlanerHFE!$D$8=AngebotHFE!D41,PlanerHFE!$D$9=AngebotHFE!D41,PlanerHFE!$D$10=AngebotHFE!D41,PlanerHFE!$D$11=AngebotHFE!D41,PlanerHFE!$D$14=AngebotHFE!D41,PlanerHFE!$D$15=AngebotHFE!D41,PlanerHFE!$D$16=AngebotHFE!D41,PlanerHFE!$D$17=AngebotHFE!D41,PlanerHFE!$D$20=AngebotHFE!D41,PlanerHFE!$D$21=AngebotHFE!D41,PlanerHFE!$D$22=AngebotHFE!D41,PlanerHFE!$D$23=AngebotHFE!D41,PlanerHFE!$D$26=AngebotHFE!D41,PlanerHFE!$D$27=AngebotHFE!D41,PlanerHFE!$D$28=AngebotHFE!D41,PlanerHFE!$D$29=AngebotHFE!D41,PlanerHFE!$D$32=AngebotHFE!D41,PlanerHFE!$D$33=AngebotHFE!D41,PlanerHFE!$D$34=AngebotHFE!D41,PlanerHFE!$D$35=AngebotHFE!D41,PlanerHFE!$D$38=AngebotHFE!D41,PlanerHFE!$D$39=AngebotHFE!D41,PlanerHFE!$D$40=AngebotHFE!D41,PlanerHFE!$D$41=AngebotHFE!D41,PlanerHFE!$D$44=AngebotHFE!D41,PlanerHFE!$D$45=AngebotHFE!D41,PlanerHFE!$D$46=AngebotHFE!D41,PlanerHFE!$D$47=AngebotHFE!D41,PlanerHFE!$D$50=AngebotHFE!D41,PlanerHFE!$D$51=AngebotHFE!D41,PlanerHFE!$D$52=AngebotHFE!D41,PlanerHFE!$D$53=AngebotHFE!D41,PlanerHFE!$E$8=AngebotHFE!D41,PlanerHFE!$E$9=AngebotHFE!D41,PlanerHFE!$E$10=AngebotHFE!D41,PlanerHFE!$E$11=AngebotHFE!D41,PlanerHFE!$E$14=AngebotHFE!D41,PlanerHFE!$E$15=AngebotHFE!D41,PlanerHFE!$E$16=AngebotHFE!D41,PlanerHFE!$E$17=AngebotHFE!D41,PlanerHFE!$E$20=AngebotHFE!D41,PlanerHFE!$E$21=AngebotHFE!D41,PlanerHFE!$E$22=AngebotHFE!D41,PlanerHFE!$E$23=AngebotHFE!D41,PlanerHFE!$E$26=AngebotHFE!D41,PlanerHFE!$E$27=AngebotHFE!D41,PlanerHFE!$E$28=AngebotHFE!D41,PlanerHFE!$E$29=AngebotHFE!D41,PlanerHFE!$E$32=AngebotHFE!D41,PlanerHFE!$E$33=AngebotHFE!D41,PlanerHFE!$E$34=AngebotHFE!D41,PlanerHFE!$E$35=AngebotHFE!D41,PlanerHFE!$E$38=AngebotHFE!D41,PlanerHFE!$E$39=AngebotHFE!D41,PlanerHFE!$E$40=AngebotHFE!D41,PlanerHFE!$E$41=AngebotHFE!D41,PlanerHFE!$E$44=AngebotHFE!D41,PlanerHFE!$E$45=AngebotHFE!D41,PlanerHFE!$E$46=AngebotHFE!D41,PlanerHFE!$E$47=AngebotHFE!D41,PlanerHFE!$E$50=AngebotHFE!D41,PlanerHFE!$E$51=AngebotHFE!D41,PlanerHFE!$E$52=AngebotHFE!D41,PlanerHFE!$E$53=AngebotHFE!D41,PlanerHFE!$F$8=AngebotHFE!D41,PlanerHFE!$F$9=AngebotHFE!D41,PlanerHFE!$F$10=AngebotHFE!D41,PlanerHFE!$F$11=AngebotHFE!D41,PlanerHFE!$F$14=AngebotHFE!D41,PlanerHFE!$F$15=AngebotHFE!D41,PlanerHFE!$F$16=AngebotHFE!D41,PlanerHFE!$F$17=AngebotHFE!D41,PlanerHFE!$F$20=AngebotHFE!D41,PlanerHFE!$F$21=AngebotHFE!D41,PlanerHFE!$F$22=AngebotHFE!D41,PlanerHFE!$F$23=AngebotHFE!D41,PlanerHFE!$F$26=AngebotHFE!D41,PlanerHFE!$F$27=AngebotHFE!D41,PlanerHFE!$F$28=AngebotHFE!D41,PlanerHFE!$F$29=AngebotHFE!D41,PlanerHFE!$F$32=AngebotHFE!D41,PlanerHFE!$F$33=AngebotHFE!D41,PlanerHFE!$F$34=AngebotHFE!D41,PlanerHFE!$F$35=AngebotHFE!D41,PlanerHFE!$F$38=AngebotHFE!D41,PlanerHFE!$F$39=AngebotHFE!D41,PlanerHFE!$F$40=AngebotHFE!D41,PlanerHFE!$F$41=AngebotHFE!D41,PlanerHFE!$F$44=AngebotHFE!D41,PlanerHFE!$F$45=AngebotHFE!D41,PlanerHFE!$F$46=AngebotHFE!D41,PlanerHFE!$F$47=AngebotHFE!D41,PlanerHFE!$F$50=AngebotHFE!D41,PlanerHFE!$F$51=AngebotHFE!D41,PlanerHFE!$F$52=AngebotHFE!D41,PlanerHFE!$F$53=AngebotHFE!D41),"---'Bitte wählen' wählen!---",AngebotHFE!D41)</f>
        <v>P4_06 Diagnostik und Früherfassung in der Heilpädagogischen Früherziehung</v>
      </c>
      <c r="N41" s="334" t="str">
        <f>Angebotsplan!N37</f>
        <v>WP2_04.2</v>
      </c>
      <c r="O41" t="str">
        <f>Angebotsplan!O37</f>
        <v>Heilpädagogik im Bereich Hören II</v>
      </c>
      <c r="P41" t="str">
        <f>CONCATENATE(N41," ",O41)</f>
        <v>WP2_04.2 Heilpädagogik im Bereich Hören II</v>
      </c>
      <c r="Q41" t="str">
        <f>IF(OR(PlanerHFE!$C$8=AngebotHFE!P41,PlanerHFE!$C$9=AngebotHFE!P41,PlanerHFE!$C$10=AngebotHFE!P41,PlanerHFE!$C$11=AngebotHFE!P41,PlanerHFE!$C$14=AngebotHFE!P41,PlanerHFE!$C$15=AngebotHFE!P41,PlanerHFE!$C$16=AngebotHFE!P41,PlanerHFE!$C$17=AngebotHFE!P41,PlanerHFE!$C$20=AngebotHFE!P41,PlanerHFE!$C$21=AngebotHFE!P41,PlanerHFE!$C$22=AngebotHFE!P41,PlanerHFE!$C$23=AngebotHFE!P41,PlanerHFE!$C$26=AngebotHFE!P41,PlanerHFE!$C$27=AngebotHFE!P41,PlanerHFE!$C$28=AngebotHFE!P41,PlanerHFE!$C$29=AngebotHFE!P41,PlanerHFE!$C$32=AngebotHFE!P41,PlanerHFE!$C$33=AngebotHFE!P41,PlanerHFE!$C$34=AngebotHFE!P41,PlanerHFE!$C$35=AngebotHFE!P41,PlanerHFE!$C$38=AngebotHFE!P41,PlanerHFE!$C$39=AngebotHFE!P41,PlanerHFE!$C$40=AngebotHFE!P41,PlanerHFE!$C$41=AngebotHFE!P41,PlanerHFE!$C$44=AngebotHFE!P41,PlanerHFE!$C$45=AngebotHFE!P41,PlanerHFE!$C$46=AngebotHFE!P41,PlanerHFE!$C$47=AngebotHFE!P41,PlanerHFE!$C$50=AngebotHFE!P41,PlanerHFE!$C$51=AngebotHFE!P41,PlanerHFE!$C$52=AngebotHFE!P41,PlanerHFE!$C$53=AngebotHFE!P41,PlanerHFE!$D$8=AngebotHFE!P41,PlanerHFE!$D$9=AngebotHFE!P41,PlanerHFE!$D$10=AngebotHFE!P41,PlanerHFE!$D$11=AngebotHFE!P41,PlanerHFE!$D$14=AngebotHFE!P41,PlanerHFE!$D$15=AngebotHFE!P41,PlanerHFE!$D$16=AngebotHFE!P41,PlanerHFE!$D$17=AngebotHFE!P41,PlanerHFE!$D$20=AngebotHFE!P41,PlanerHFE!$D$21=AngebotHFE!P41,PlanerHFE!$D$22=AngebotHFE!P41,PlanerHFE!$D$23=AngebotHFE!P41,PlanerHFE!$D$26=AngebotHFE!P41,PlanerHFE!$D$27=AngebotHFE!P41,PlanerHFE!$D$28=AngebotHFE!P41,PlanerHFE!$D$29=AngebotHFE!P41,PlanerHFE!$D$32=AngebotHFE!P41,PlanerHFE!$D$33=AngebotHFE!P41,PlanerHFE!$D$34=AngebotHFE!P41,PlanerHFE!$D$35=AngebotHFE!P41,PlanerHFE!$D$38=AngebotHFE!P41,PlanerHFE!$D$39=AngebotHFE!P41,PlanerHFE!$D$40=AngebotHFE!P41,PlanerHFE!$D$41=AngebotHFE!P41,PlanerHFE!$D$44=AngebotHFE!P41,PlanerHFE!$D$45=AngebotHFE!P41,PlanerHFE!$D$46=AngebotHFE!P41,PlanerHFE!$D$47=AngebotHFE!P41,PlanerHFE!$D$50=AngebotHFE!P41,PlanerHFE!$D$51=AngebotHFE!P41,PlanerHFE!$D$52=AngebotHFE!P41,PlanerHFE!$D$53=AngebotHFE!P41,PlanerHFE!$E$8=AngebotHFE!P41,PlanerHFE!$E$9=AngebotHFE!P41,PlanerHFE!$E$10=AngebotHFE!P41,PlanerHFE!$E$11=AngebotHFE!P41,PlanerHFE!$E$14=AngebotHFE!P41,PlanerHFE!$E$15=AngebotHFE!P41,PlanerHFE!$E$16=AngebotHFE!P41,PlanerHFE!$E$17=AngebotHFE!P41,PlanerHFE!$E$20=AngebotHFE!P41,PlanerHFE!$E$21=AngebotHFE!P41,PlanerHFE!$E$22=AngebotHFE!P41,PlanerHFE!$E$23=AngebotHFE!P41,PlanerHFE!$E$26=AngebotHFE!P41,PlanerHFE!$E$27=AngebotHFE!P41,PlanerHFE!$E$28=AngebotHFE!P41,PlanerHFE!$E$29=AngebotHFE!P41,PlanerHFE!$E$32=AngebotHFE!P41,PlanerHFE!$E$33=AngebotHFE!P41,PlanerHFE!$E$34=AngebotHFE!P41,PlanerHFE!$E$35=AngebotHFE!P41,PlanerHFE!$E$38=AngebotHFE!P41,PlanerHFE!$E$39=AngebotHFE!P41,PlanerHFE!$E$40=AngebotHFE!P41,PlanerHFE!$E$41=AngebotHFE!P41,PlanerHFE!$E$44=AngebotHFE!P41,PlanerHFE!$E$45=AngebotHFE!P41,PlanerHFE!$E$46=AngebotHFE!P41,PlanerHFE!$E$47=AngebotHFE!P41,PlanerHFE!$E$50=AngebotHFE!P41,PlanerHFE!$E$51=AngebotHFE!P41,PlanerHFE!$E$52=AngebotHFE!P41,PlanerHFE!$E$53=AngebotHFE!P41,PlanerHFE!$F$8=AngebotHFE!P41,PlanerHFE!$F$9=AngebotHFE!P41,PlanerHFE!$F$10=AngebotHFE!P41,PlanerHFE!$F$11=AngebotHFE!P41,PlanerHFE!$F$14=AngebotHFE!P41,PlanerHFE!$F$15=AngebotHFE!P41,PlanerHFE!$F$16=AngebotHFE!P41,PlanerHFE!$F$17=AngebotHFE!P41,PlanerHFE!$F$20=AngebotHFE!P41,PlanerHFE!$F$21=AngebotHFE!P41,PlanerHFE!$F$22=AngebotHFE!P41,PlanerHFE!$F$23=AngebotHFE!P41,PlanerHFE!$F$26=AngebotHFE!P41,PlanerHFE!$F$27=AngebotHFE!P41,PlanerHFE!$F$28=AngebotHFE!P41,PlanerHFE!$F$29=AngebotHFE!P41,PlanerHFE!$F$32=AngebotHFE!P41,PlanerHFE!$F$33=AngebotHFE!P41,PlanerHFE!$F$34=AngebotHFE!P41,PlanerHFE!$F$35=AngebotHFE!P41,PlanerHFE!$F$38=AngebotHFE!P41,PlanerHFE!$F$39=AngebotHFE!P41,PlanerHFE!$F$40=AngebotHFE!P41,PlanerHFE!$F$41=AngebotHFE!P41,PlanerHFE!$F$44=AngebotHFE!P41,PlanerHFE!$F$45=AngebotHFE!P41,PlanerHFE!$F$46=AngebotHFE!P41,PlanerHFE!$F$47=AngebotHFE!P41,PlanerHFE!$F$50=AngebotHFE!P41,PlanerHFE!$F$51=AngebotHFE!P41,PlanerHFE!$F$52=AngebotHFE!P41,PlanerHFE!$F$53=AngebotHFE!P41),"---'Bitte wählen' wählen!---",AngebotHFE!P41)</f>
        <v>WP2_04.2 Heilpädagogik im Bereich Hören II</v>
      </c>
    </row>
    <row r="42" spans="1:23" x14ac:dyDescent="0.35">
      <c r="A42" s="284">
        <f>Angebotsplan!A36</f>
        <v>0</v>
      </c>
      <c r="B42" s="334" t="str">
        <f>Angebotsplan!B37</f>
        <v>WP2_06.2</v>
      </c>
      <c r="C42" t="str">
        <f>Angebotsplan!C37</f>
        <v>Heilpädagogik im Bereich körperlich-motorische Entwicklung. Chronische Erkrankungen</v>
      </c>
      <c r="D42" t="str">
        <f>CONCATENATE(B42," ",C42)</f>
        <v>WP2_06.2 Heilpädagogik im Bereich körperlich-motorische Entwicklung. Chronische Erkrankungen</v>
      </c>
      <c r="E42" t="str">
        <f>IF(OR(PlanerHFE!$C$8=AngebotHFE!D42,PlanerHFE!$C$9=AngebotHFE!D42,PlanerHFE!$C$10=AngebotHFE!D42,PlanerHFE!$C$11=AngebotHFE!D42,PlanerHFE!$C$14=AngebotHFE!D42,PlanerHFE!$C$15=AngebotHFE!D42,PlanerHFE!$C$16=AngebotHFE!D42,PlanerHFE!$C$17=AngebotHFE!D42,PlanerHFE!$C$20=AngebotHFE!D42,PlanerHFE!$C$21=AngebotHFE!D42,PlanerHFE!$C$22=AngebotHFE!D42,PlanerHFE!$C$23=AngebotHFE!D42,PlanerHFE!$C$26=AngebotHFE!D42,PlanerHFE!$C$27=AngebotHFE!D42,PlanerHFE!$C$28=AngebotHFE!D42,PlanerHFE!$C$29=AngebotHFE!D42,PlanerHFE!$C$32=AngebotHFE!D42,PlanerHFE!$C$33=AngebotHFE!D42,PlanerHFE!$C$34=AngebotHFE!D42,PlanerHFE!$C$35=AngebotHFE!D42,PlanerHFE!$C$38=AngebotHFE!D42,PlanerHFE!$C$39=AngebotHFE!D42,PlanerHFE!$C$40=AngebotHFE!D42,PlanerHFE!$C$41=AngebotHFE!D42,PlanerHFE!$C$44=AngebotHFE!D42,PlanerHFE!$C$45=AngebotHFE!D42,PlanerHFE!$C$46=AngebotHFE!D42,PlanerHFE!$C$47=AngebotHFE!D42,PlanerHFE!$C$50=AngebotHFE!D42,PlanerHFE!$C$51=AngebotHFE!D42,PlanerHFE!$C$52=AngebotHFE!D42,PlanerHFE!$C$53=AngebotHFE!D42,PlanerHFE!$D$8=AngebotHFE!D42,PlanerHFE!$D$9=AngebotHFE!D42,PlanerHFE!$D$10=AngebotHFE!D42,PlanerHFE!$D$11=AngebotHFE!D42,PlanerHFE!$D$14=AngebotHFE!D42,PlanerHFE!$D$15=AngebotHFE!D42,PlanerHFE!$D$16=AngebotHFE!D42,PlanerHFE!$D$17=AngebotHFE!D42,PlanerHFE!$D$20=AngebotHFE!D42,PlanerHFE!$D$21=AngebotHFE!D42,PlanerHFE!$D$22=AngebotHFE!D42,PlanerHFE!$D$23=AngebotHFE!D42,PlanerHFE!$D$26=AngebotHFE!D42,PlanerHFE!$D$27=AngebotHFE!D42,PlanerHFE!$D$28=AngebotHFE!D42,PlanerHFE!$D$29=AngebotHFE!D42,PlanerHFE!$D$32=AngebotHFE!D42,PlanerHFE!$D$33=AngebotHFE!D42,PlanerHFE!$D$34=AngebotHFE!D42,PlanerHFE!$D$35=AngebotHFE!D42,PlanerHFE!$D$38=AngebotHFE!D42,PlanerHFE!$D$39=AngebotHFE!D42,PlanerHFE!$D$40=AngebotHFE!D42,PlanerHFE!$D$41=AngebotHFE!D42,PlanerHFE!$D$44=AngebotHFE!D42,PlanerHFE!$D$45=AngebotHFE!D42,PlanerHFE!$D$46=AngebotHFE!D42,PlanerHFE!$D$47=AngebotHFE!D42,PlanerHFE!$D$50=AngebotHFE!D42,PlanerHFE!$D$51=AngebotHFE!D42,PlanerHFE!$D$52=AngebotHFE!D42,PlanerHFE!$D$53=AngebotHFE!D42,PlanerHFE!$E$8=AngebotHFE!D42,PlanerHFE!$E$9=AngebotHFE!D42,PlanerHFE!$E$10=AngebotHFE!D42,PlanerHFE!$E$11=AngebotHFE!D42,PlanerHFE!$E$14=AngebotHFE!D42,PlanerHFE!$E$15=AngebotHFE!D42,PlanerHFE!$E$16=AngebotHFE!D42,PlanerHFE!$E$17=AngebotHFE!D42,PlanerHFE!$E$20=AngebotHFE!D42,PlanerHFE!$E$21=AngebotHFE!D42,PlanerHFE!$E$22=AngebotHFE!D42,PlanerHFE!$E$23=AngebotHFE!D42,PlanerHFE!$E$26=AngebotHFE!D42,PlanerHFE!$E$27=AngebotHFE!D42,PlanerHFE!$E$28=AngebotHFE!D42,PlanerHFE!$E$29=AngebotHFE!D42,PlanerHFE!$E$32=AngebotHFE!D42,PlanerHFE!$E$33=AngebotHFE!D42,PlanerHFE!$E$34=AngebotHFE!D42,PlanerHFE!$E$35=AngebotHFE!D42,PlanerHFE!$E$38=AngebotHFE!D42,PlanerHFE!$E$39=AngebotHFE!D42,PlanerHFE!$E$40=AngebotHFE!D42,PlanerHFE!$E$41=AngebotHFE!D42,PlanerHFE!$E$44=AngebotHFE!D42,PlanerHFE!$E$45=AngebotHFE!D42,PlanerHFE!$E$46=AngebotHFE!D42,PlanerHFE!$E$47=AngebotHFE!D42,PlanerHFE!$E$50=AngebotHFE!D42,PlanerHFE!$E$51=AngebotHFE!D42,PlanerHFE!$E$52=AngebotHFE!D42,PlanerHFE!$E$53=AngebotHFE!D42,PlanerHFE!$F$8=AngebotHFE!D42,PlanerHFE!$F$9=AngebotHFE!D42,PlanerHFE!$F$10=AngebotHFE!D42,PlanerHFE!$F$11=AngebotHFE!D42,PlanerHFE!$F$14=AngebotHFE!D42,PlanerHFE!$F$15=AngebotHFE!D42,PlanerHFE!$F$16=AngebotHFE!D42,PlanerHFE!$F$17=AngebotHFE!D42,PlanerHFE!$F$20=AngebotHFE!D42,PlanerHFE!$F$21=AngebotHFE!D42,PlanerHFE!$F$22=AngebotHFE!D42,PlanerHFE!$F$23=AngebotHFE!D42,PlanerHFE!$F$26=AngebotHFE!D42,PlanerHFE!$F$27=AngebotHFE!D42,PlanerHFE!$F$28=AngebotHFE!D42,PlanerHFE!$F$29=AngebotHFE!D42,PlanerHFE!$F$32=AngebotHFE!D42,PlanerHFE!$F$33=AngebotHFE!D42,PlanerHFE!$F$34=AngebotHFE!D42,PlanerHFE!$F$35=AngebotHFE!D42,PlanerHFE!$F$38=AngebotHFE!D42,PlanerHFE!$F$39=AngebotHFE!D42,PlanerHFE!$F$40=AngebotHFE!D42,PlanerHFE!$F$41=AngebotHFE!D42,PlanerHFE!$F$44=AngebotHFE!D42,PlanerHFE!$F$45=AngebotHFE!D42,PlanerHFE!$F$46=AngebotHFE!D42,PlanerHFE!$F$47=AngebotHFE!D42,PlanerHFE!$F$50=AngebotHFE!D42,PlanerHFE!$F$51=AngebotHFE!D42,PlanerHFE!$F$52=AngebotHFE!D42,PlanerHFE!$F$53=AngebotHFE!D42),"---'Bitte wählen' wählen!---",AngebotHFE!D42)</f>
        <v>WP2_06.2 Heilpädagogik im Bereich körperlich-motorische Entwicklung. Chronische Erkrankungen</v>
      </c>
      <c r="N42" s="334" t="str">
        <f>Angebotsplan!N39</f>
        <v>WP2_11</v>
      </c>
      <c r="O42" t="str">
        <f>Angebotsplan!O39</f>
        <v>Autismus im Kontext der Heilpädagogischen Früherziehung</v>
      </c>
      <c r="P42" t="str">
        <f>CONCATENATE(N42," ",O42)</f>
        <v>WP2_11 Autismus im Kontext der Heilpädagogischen Früherziehung</v>
      </c>
      <c r="Q42" t="str">
        <f>IF(OR(PlanerHFE!$C$8=AngebotHFE!P42,PlanerHFE!$C$9=AngebotHFE!P42,PlanerHFE!$C$10=AngebotHFE!P42,PlanerHFE!$C$11=AngebotHFE!P42,PlanerHFE!$C$14=AngebotHFE!P42,PlanerHFE!$C$15=AngebotHFE!P42,PlanerHFE!$C$16=AngebotHFE!P42,PlanerHFE!$C$17=AngebotHFE!P42,PlanerHFE!$C$20=AngebotHFE!P42,PlanerHFE!$C$21=AngebotHFE!P42,PlanerHFE!$C$22=AngebotHFE!P42,PlanerHFE!$C$23=AngebotHFE!P42,PlanerHFE!$C$26=AngebotHFE!P42,PlanerHFE!$C$27=AngebotHFE!P42,PlanerHFE!$C$28=AngebotHFE!P42,PlanerHFE!$C$29=AngebotHFE!P42,PlanerHFE!$C$32=AngebotHFE!P42,PlanerHFE!$C$33=AngebotHFE!P42,PlanerHFE!$C$34=AngebotHFE!P42,PlanerHFE!$C$35=AngebotHFE!P42,PlanerHFE!$C$38=AngebotHFE!P42,PlanerHFE!$C$39=AngebotHFE!P42,PlanerHFE!$C$40=AngebotHFE!P42,PlanerHFE!$C$41=AngebotHFE!P42,PlanerHFE!$C$44=AngebotHFE!P42,PlanerHFE!$C$45=AngebotHFE!P42,PlanerHFE!$C$46=AngebotHFE!P42,PlanerHFE!$C$47=AngebotHFE!P42,PlanerHFE!$C$50=AngebotHFE!P42,PlanerHFE!$C$51=AngebotHFE!P42,PlanerHFE!$C$52=AngebotHFE!P42,PlanerHFE!$C$53=AngebotHFE!P42,PlanerHFE!$D$8=AngebotHFE!P42,PlanerHFE!$D$9=AngebotHFE!P42,PlanerHFE!$D$10=AngebotHFE!P42,PlanerHFE!$D$11=AngebotHFE!P42,PlanerHFE!$D$14=AngebotHFE!P42,PlanerHFE!$D$15=AngebotHFE!P42,PlanerHFE!$D$16=AngebotHFE!P42,PlanerHFE!$D$17=AngebotHFE!P42,PlanerHFE!$D$20=AngebotHFE!P42,PlanerHFE!$D$21=AngebotHFE!P42,PlanerHFE!$D$22=AngebotHFE!P42,PlanerHFE!$D$23=AngebotHFE!P42,PlanerHFE!$D$26=AngebotHFE!P42,PlanerHFE!$D$27=AngebotHFE!P42,PlanerHFE!$D$28=AngebotHFE!P42,PlanerHFE!$D$29=AngebotHFE!P42,PlanerHFE!$D$32=AngebotHFE!P42,PlanerHFE!$D$33=AngebotHFE!P42,PlanerHFE!$D$34=AngebotHFE!P42,PlanerHFE!$D$35=AngebotHFE!P42,PlanerHFE!$D$38=AngebotHFE!P42,PlanerHFE!$D$39=AngebotHFE!P42,PlanerHFE!$D$40=AngebotHFE!P42,PlanerHFE!$D$41=AngebotHFE!P42,PlanerHFE!$D$44=AngebotHFE!P42,PlanerHFE!$D$45=AngebotHFE!P42,PlanerHFE!$D$46=AngebotHFE!P42,PlanerHFE!$D$47=AngebotHFE!P42,PlanerHFE!$D$50=AngebotHFE!P42,PlanerHFE!$D$51=AngebotHFE!P42,PlanerHFE!$D$52=AngebotHFE!P42,PlanerHFE!$D$53=AngebotHFE!P42,PlanerHFE!$E$8=AngebotHFE!P42,PlanerHFE!$E$9=AngebotHFE!P42,PlanerHFE!$E$10=AngebotHFE!P42,PlanerHFE!$E$11=AngebotHFE!P42,PlanerHFE!$E$14=AngebotHFE!P42,PlanerHFE!$E$15=AngebotHFE!P42,PlanerHFE!$E$16=AngebotHFE!P42,PlanerHFE!$E$17=AngebotHFE!P42,PlanerHFE!$E$20=AngebotHFE!P42,PlanerHFE!$E$21=AngebotHFE!P42,PlanerHFE!$E$22=AngebotHFE!P42,PlanerHFE!$E$23=AngebotHFE!P42,PlanerHFE!$E$26=AngebotHFE!P42,PlanerHFE!$E$27=AngebotHFE!P42,PlanerHFE!$E$28=AngebotHFE!P42,PlanerHFE!$E$29=AngebotHFE!P42,PlanerHFE!$E$32=AngebotHFE!P42,PlanerHFE!$E$33=AngebotHFE!P42,PlanerHFE!$E$34=AngebotHFE!P42,PlanerHFE!$E$35=AngebotHFE!P42,PlanerHFE!$E$38=AngebotHFE!P42,PlanerHFE!$E$39=AngebotHFE!P42,PlanerHFE!$E$40=AngebotHFE!P42,PlanerHFE!$E$41=AngebotHFE!P42,PlanerHFE!$E$44=AngebotHFE!P42,PlanerHFE!$E$45=AngebotHFE!P42,PlanerHFE!$E$46=AngebotHFE!P42,PlanerHFE!$E$47=AngebotHFE!P42,PlanerHFE!$E$50=AngebotHFE!P42,PlanerHFE!$E$51=AngebotHFE!P42,PlanerHFE!$E$52=AngebotHFE!P42,PlanerHFE!$E$53=AngebotHFE!P42,PlanerHFE!$F$8=AngebotHFE!P42,PlanerHFE!$F$9=AngebotHFE!P42,PlanerHFE!$F$10=AngebotHFE!P42,PlanerHFE!$F$11=AngebotHFE!P42,PlanerHFE!$F$14=AngebotHFE!P42,PlanerHFE!$F$15=AngebotHFE!P42,PlanerHFE!$F$16=AngebotHFE!P42,PlanerHFE!$F$17=AngebotHFE!P42,PlanerHFE!$F$20=AngebotHFE!P42,PlanerHFE!$F$21=AngebotHFE!P42,PlanerHFE!$F$22=AngebotHFE!P42,PlanerHFE!$F$23=AngebotHFE!P42,PlanerHFE!$F$26=AngebotHFE!P42,PlanerHFE!$F$27=AngebotHFE!P42,PlanerHFE!$F$28=AngebotHFE!P42,PlanerHFE!$F$29=AngebotHFE!P42,PlanerHFE!$F$32=AngebotHFE!P42,PlanerHFE!$F$33=AngebotHFE!P42,PlanerHFE!$F$34=AngebotHFE!P42,PlanerHFE!$F$35=AngebotHFE!P42,PlanerHFE!$F$38=AngebotHFE!P42,PlanerHFE!$F$39=AngebotHFE!P42,PlanerHFE!$F$40=AngebotHFE!P42,PlanerHFE!$F$41=AngebotHFE!P42,PlanerHFE!$F$44=AngebotHFE!P42,PlanerHFE!$F$45=AngebotHFE!P42,PlanerHFE!$F$46=AngebotHFE!P42,PlanerHFE!$F$47=AngebotHFE!P42,PlanerHFE!$F$50=AngebotHFE!P42,PlanerHFE!$F$51=AngebotHFE!P42,PlanerHFE!$F$52=AngebotHFE!P42,PlanerHFE!$F$53=AngebotHFE!P42),"---'Bitte wählen' wählen!---",AngebotHFE!P42)</f>
        <v>WP2_11 Autismus im Kontext der Heilpädagogischen Früherziehung</v>
      </c>
    </row>
    <row r="43" spans="1:23" x14ac:dyDescent="0.35">
      <c r="A43" s="284">
        <f>Angebotsplan!A37</f>
        <v>0</v>
      </c>
    </row>
    <row r="44" spans="1:23" x14ac:dyDescent="0.35">
      <c r="A44" s="284">
        <f>Angebotsplan!A38</f>
        <v>0</v>
      </c>
    </row>
    <row r="45" spans="1:23" x14ac:dyDescent="0.35">
      <c r="A45" s="284"/>
    </row>
    <row r="46" spans="1:23" x14ac:dyDescent="0.35">
      <c r="A46" s="284"/>
    </row>
    <row r="47" spans="1:23" x14ac:dyDescent="0.35">
      <c r="A47" s="284"/>
    </row>
    <row r="48" spans="1:23" x14ac:dyDescent="0.35">
      <c r="A48" s="284"/>
      <c r="T48" s="334" t="str">
        <f>Angebotsplan!T40</f>
        <v>W_xy</v>
      </c>
      <c r="U48" t="str">
        <f>Angebotsplan!U40</f>
        <v>Wahlmodule</v>
      </c>
      <c r="V48" t="str">
        <f t="shared" ref="V48" si="2">CONCATENATE(T48," ",U48)</f>
        <v>W_xy Wahlmodule</v>
      </c>
      <c r="W48" t="str">
        <f>IF(OR(PlanerHFE!$C$8=AngebotHFE!V48,PlanerHFE!$C$9=AngebotHFE!V48,PlanerHFE!$C$10=AngebotHFE!V48,PlanerHFE!$C$11=AngebotHFE!V48,PlanerHFE!$C$14=AngebotHFE!V48,PlanerHFE!$C$15=AngebotHFE!V48,PlanerHFE!$C$16=AngebotHFE!V48,PlanerHFE!$C$17=AngebotHFE!V48,PlanerHFE!$C$20=AngebotHFE!V48,PlanerHFE!$C$21=AngebotHFE!V48,PlanerHFE!$C$22=AngebotHFE!V48,PlanerHFE!$C$23=AngebotHFE!V48,PlanerHFE!$C$26=AngebotHFE!V48,PlanerHFE!$C$27=AngebotHFE!V48,PlanerHFE!$C$28=AngebotHFE!V48,PlanerHFE!$C$29=AngebotHFE!V48,PlanerHFE!$C$32=AngebotHFE!V48,PlanerHFE!$C$33=AngebotHFE!V48,PlanerHFE!$C$34=AngebotHFE!V48,PlanerHFE!$C$35=AngebotHFE!V48,PlanerHFE!$C$38=AngebotHFE!V48,PlanerHFE!$C$39=AngebotHFE!V48,PlanerHFE!$C$40=AngebotHFE!V48,PlanerHFE!$C$41=AngebotHFE!V48,PlanerHFE!$C$44=AngebotHFE!V48,PlanerHFE!$C$45=AngebotHFE!V48,PlanerHFE!$C$46=AngebotHFE!V48,PlanerHFE!$C$47=AngebotHFE!V48,PlanerHFE!$C$50=AngebotHFE!V48,PlanerHFE!$C$51=AngebotHFE!V48,PlanerHFE!$C$52=AngebotHFE!V48,PlanerHFE!$C$53=AngebotHFE!V48,PlanerHFE!$D$8=AngebotHFE!V48,PlanerHFE!$D$9=AngebotHFE!V48,PlanerHFE!$D$10=AngebotHFE!V48,PlanerHFE!$D$11=AngebotHFE!V48,PlanerHFE!$D$14=AngebotHFE!V48,PlanerHFE!$D$15=AngebotHFE!V48,PlanerHFE!$D$16=AngebotHFE!V48,PlanerHFE!$D$17=AngebotHFE!V48,PlanerHFE!$D$20=AngebotHFE!V48,PlanerHFE!$D$21=AngebotHFE!V48,PlanerHFE!$D$22=AngebotHFE!V48,PlanerHFE!$D$23=AngebotHFE!V48,PlanerHFE!$D$26=AngebotHFE!V48,PlanerHFE!$D$27=AngebotHFE!V48,PlanerHFE!$D$28=AngebotHFE!V48,PlanerHFE!$D$29=AngebotHFE!V48,PlanerHFE!$D$32=AngebotHFE!V48,PlanerHFE!$D$33=AngebotHFE!V48,PlanerHFE!$D$34=AngebotHFE!V48,PlanerHFE!$D$35=AngebotHFE!V48,PlanerHFE!$D$38=AngebotHFE!V48,PlanerHFE!$D$39=AngebotHFE!V48,PlanerHFE!$D$40=AngebotHFE!V48,PlanerHFE!$D$41=AngebotHFE!V48,PlanerHFE!$D$44=AngebotHFE!V48,PlanerHFE!$D$45=AngebotHFE!V48,PlanerHFE!$D$46=AngebotHFE!V48,PlanerHFE!$D$47=AngebotHFE!V48,PlanerHFE!$D$50=AngebotHFE!V48,PlanerHFE!$D$51=AngebotHFE!V48,PlanerHFE!$D$52=AngebotHFE!V48,PlanerHFE!$D$53=AngebotHFE!V48,PlanerHFE!$E$8=AngebotHFE!V48,PlanerHFE!$E$9=AngebotHFE!V48,PlanerHFE!$E$10=AngebotHFE!V48,PlanerHFE!$E$11=AngebotHFE!V48,PlanerHFE!$E$14=AngebotHFE!V48,PlanerHFE!$E$15=AngebotHFE!V48,PlanerHFE!$E$16=AngebotHFE!V48,PlanerHFE!$E$17=AngebotHFE!V48,PlanerHFE!$E$20=AngebotHFE!V48,PlanerHFE!$E$21=AngebotHFE!V48,PlanerHFE!$E$22=AngebotHFE!V48,PlanerHFE!$E$23=AngebotHFE!V48,PlanerHFE!$E$26=AngebotHFE!V48,PlanerHFE!$E$27=AngebotHFE!V48,PlanerHFE!$E$28=AngebotHFE!V48,PlanerHFE!$E$29=AngebotHFE!V48,PlanerHFE!$E$32=AngebotHFE!V48,PlanerHFE!$E$33=AngebotHFE!V48,PlanerHFE!$E$34=AngebotHFE!V48,PlanerHFE!$E$35=AngebotHFE!V48,PlanerHFE!$E$38=AngebotHFE!V48,PlanerHFE!$E$39=AngebotHFE!V48,PlanerHFE!$E$40=AngebotHFE!V48,PlanerHFE!$E$41=AngebotHFE!V48,PlanerHFE!$E$44=AngebotHFE!V48,PlanerHFE!$E$45=AngebotHFE!V48,PlanerHFE!$E$46=AngebotHFE!V48,PlanerHFE!$E$47=AngebotHFE!V48,PlanerHFE!$E$50=AngebotHFE!V48,PlanerHFE!$E$51=AngebotHFE!V48,PlanerHFE!$E$52=AngebotHFE!V48,PlanerHFE!$E$53=AngebotHFE!V48,PlanerHFE!$F$8=AngebotHFE!V48,PlanerHFE!$F$9=AngebotHFE!V48,PlanerHFE!$F$10=AngebotHFE!V48,PlanerHFE!$F$11=AngebotHFE!V48,PlanerHFE!$F$14=AngebotHFE!V48,PlanerHFE!$F$15=AngebotHFE!V48,PlanerHFE!$F$16=AngebotHFE!V48,PlanerHFE!$F$17=AngebotHFE!V48,PlanerHFE!$F$20=AngebotHFE!V48,PlanerHFE!$F$21=AngebotHFE!V48,PlanerHFE!$F$22=AngebotHFE!V48,PlanerHFE!$F$23=AngebotHFE!V48,PlanerHFE!$F$26=AngebotHFE!V48,PlanerHFE!$F$27=AngebotHFE!V48,PlanerHFE!$F$28=AngebotHFE!V48,PlanerHFE!$F$29=AngebotHFE!V48,PlanerHFE!$F$32=AngebotHFE!V48,PlanerHFE!$F$33=AngebotHFE!V48,PlanerHFE!$F$34=AngebotHFE!V48,PlanerHFE!$F$35=AngebotHFE!V48,PlanerHFE!$F$38=AngebotHFE!V48,PlanerHFE!$F$39=AngebotHFE!V48,PlanerHFE!$F$40=AngebotHFE!V48,PlanerHFE!$F$41=AngebotHFE!V48,PlanerHFE!$F$44=AngebotHFE!V48,PlanerHFE!$F$45=AngebotHFE!V48,PlanerHFE!$F$46=AngebotHFE!V48,PlanerHFE!$F$47=AngebotHFE!V48,PlanerHFE!$F$50=AngebotHFE!V48,PlanerHFE!$F$51=AngebotHFE!V48,PlanerHFE!$F$52=AngebotHFE!V48,PlanerHFE!$F$53=AngebotHFE!V48),"---'Bitte wählen' wählen!---",AngebotHFE!V48)</f>
        <v>W_xy Wahlmodule</v>
      </c>
    </row>
    <row r="49" spans="1:28" x14ac:dyDescent="0.35">
      <c r="A49" s="284"/>
    </row>
    <row r="53" spans="1:28" x14ac:dyDescent="0.35">
      <c r="C53" t="s">
        <v>48</v>
      </c>
      <c r="N53" s="334" t="s">
        <v>49</v>
      </c>
    </row>
    <row r="55" spans="1:28" x14ac:dyDescent="0.35">
      <c r="A55" t="s">
        <v>50</v>
      </c>
      <c r="E55" t="s">
        <v>16</v>
      </c>
      <c r="F55" t="s">
        <v>16</v>
      </c>
      <c r="N55"/>
      <c r="P55" t="s">
        <v>16</v>
      </c>
      <c r="Q55" t="s">
        <v>16</v>
      </c>
      <c r="S55" s="334"/>
    </row>
    <row r="56" spans="1:28" x14ac:dyDescent="0.35">
      <c r="A56" t="s">
        <v>51</v>
      </c>
      <c r="C56" s="334" t="s">
        <v>52</v>
      </c>
      <c r="D56" t="s">
        <v>53</v>
      </c>
      <c r="E56" t="str">
        <f t="shared" ref="E56" si="3">CONCATENATE(C56," ",D56)</f>
        <v>BP5_01.1 Berufspraxis I &amp; Portfolio</v>
      </c>
      <c r="F56" t="str">
        <f>IF(OR(PlanerHFE!$C$8=AngebotHFE!E56,PlanerHFE!$C$9=AngebotHFE!E56,PlanerHFE!$C$10=AngebotHFE!E56,PlanerHFE!$C$11=AngebotHFE!E56,PlanerHFE!$C$14=AngebotHFE!E56,PlanerHFE!$C$15=AngebotHFE!E56,PlanerHFE!$C$16=AngebotHFE!E56,PlanerHFE!$C$17=AngebotHFE!E56,PlanerHFE!$C$20=AngebotHFE!E56,PlanerHFE!$C$21=AngebotHFE!E56,PlanerHFE!$C$22=AngebotHFE!E56,PlanerHFE!$C$23=AngebotHFE!E56,PlanerHFE!$C$26=AngebotHFE!E56,PlanerHFE!$C$27=AngebotHFE!E56,PlanerHFE!$C$28=AngebotHFE!E56,PlanerHFE!$C$29=AngebotHFE!E56,PlanerHFE!$C$32=AngebotHFE!E56,PlanerHFE!$C$33=AngebotHFE!E56,PlanerHFE!$C$34=AngebotHFE!E56,PlanerHFE!$C$35=AngebotHFE!E56,PlanerHFE!$C$38=AngebotHFE!E56,PlanerHFE!$C$39=AngebotHFE!E56,PlanerHFE!$C$40=AngebotHFE!E56,PlanerHFE!$C$41=AngebotHFE!E56,PlanerHFE!$C$44=AngebotHFE!E56,PlanerHFE!$C$45=AngebotHFE!E56,PlanerHFE!$C$46=AngebotHFE!E56,PlanerHFE!$C$47=AngebotHFE!E56,PlanerHFE!$C$50=AngebotHFE!E56,PlanerHFE!$C$51=AngebotHFE!E56,PlanerHFE!$C$52=AngebotHFE!E56,PlanerHFE!$C$53=AngebotHFE!E56,PlanerHFE!$D$8=AngebotHFE!E56,PlanerHFE!$D$9=AngebotHFE!E56,PlanerHFE!$D$10=AngebotHFE!E56,PlanerHFE!$D$11=AngebotHFE!E56,PlanerHFE!$D$14=AngebotHFE!E56,PlanerHFE!$D$15=AngebotHFE!E56,PlanerHFE!$D$16=AngebotHFE!E56,PlanerHFE!$D$17=AngebotHFE!E56,PlanerHFE!$D$20=AngebotHFE!E56,PlanerHFE!$D$21=AngebotHFE!E56,PlanerHFE!$D$22=AngebotHFE!E56,PlanerHFE!$D$23=AngebotHFE!E56,PlanerHFE!$D$26=AngebotHFE!E56,PlanerHFE!$D$27=AngebotHFE!E56,PlanerHFE!$D$28=AngebotHFE!E56,PlanerHFE!$D$29=AngebotHFE!E56,PlanerHFE!$D$32=AngebotHFE!E56,PlanerHFE!$D$33=AngebotHFE!E56,PlanerHFE!$D$34=AngebotHFE!E56,PlanerHFE!$D$35=AngebotHFE!E56,PlanerHFE!$D$38=AngebotHFE!E56,PlanerHFE!$D$39=AngebotHFE!E56,PlanerHFE!$D$40=AngebotHFE!E56,PlanerHFE!$D$41=AngebotHFE!E56,PlanerHFE!$D$44=AngebotHFE!E56,PlanerHFE!$D$45=AngebotHFE!E56,PlanerHFE!$D$46=AngebotHFE!E56,PlanerHFE!$D$47=AngebotHFE!E56,PlanerHFE!$D$50=AngebotHFE!E56,PlanerHFE!$D$51=AngebotHFE!E56,PlanerHFE!$D$52=AngebotHFE!E56,PlanerHFE!$D$53=AngebotHFE!E56,PlanerHFE!$E$8=AngebotHFE!E56,PlanerHFE!$E$9=AngebotHFE!E56,PlanerHFE!$E$10=AngebotHFE!E56,PlanerHFE!$E$11=AngebotHFE!E56,PlanerHFE!$E$14=AngebotHFE!E56,PlanerHFE!$E$15=AngebotHFE!E56,PlanerHFE!$E$16=AngebotHFE!E56,PlanerHFE!$E$17=AngebotHFE!E56,PlanerHFE!$E$20=AngebotHFE!E56,PlanerHFE!$E$21=AngebotHFE!E56,PlanerHFE!$E$22=AngebotHFE!E56,PlanerHFE!$E$23=AngebotHFE!E56,PlanerHFE!$E$26=AngebotHFE!E56,PlanerHFE!$E$27=AngebotHFE!E56,PlanerHFE!$E$28=AngebotHFE!E56,PlanerHFE!$E$29=AngebotHFE!E56,PlanerHFE!$E$32=AngebotHFE!E56,PlanerHFE!$E$33=AngebotHFE!E56,PlanerHFE!$E$34=AngebotHFE!E56,PlanerHFE!$E$35=AngebotHFE!E56,PlanerHFE!$E$38=AngebotHFE!E56,PlanerHFE!$E$39=AngebotHFE!E56,PlanerHFE!$E$40=AngebotHFE!E56,PlanerHFE!$E$41=AngebotHFE!E56,PlanerHFE!$E$44=AngebotHFE!E56,PlanerHFE!$E$45=AngebotHFE!E56,PlanerHFE!$E$46=AngebotHFE!E56,PlanerHFE!$E$47=AngebotHFE!E56,PlanerHFE!$E$50=AngebotHFE!E56,PlanerHFE!$E$51=AngebotHFE!E56,PlanerHFE!$E$52=AngebotHFE!E56,PlanerHFE!$E$53=AngebotHFE!E56,PlanerHFE!$F$8=AngebotHFE!E56,PlanerHFE!$F$9=AngebotHFE!E56,PlanerHFE!$F$10=AngebotHFE!E56,PlanerHFE!$F$11=AngebotHFE!E56,PlanerHFE!$F$14=AngebotHFE!E56,PlanerHFE!$F$15=AngebotHFE!E56,PlanerHFE!$F$16=AngebotHFE!E56,PlanerHFE!$F$17=AngebotHFE!E56,PlanerHFE!$F$20=AngebotHFE!E56,PlanerHFE!$F$21=AngebotHFE!E56,PlanerHFE!$F$22=AngebotHFE!E56,PlanerHFE!$F$23=AngebotHFE!E56,PlanerHFE!$F$26=AngebotHFE!E56,PlanerHFE!$F$27=AngebotHFE!E56,PlanerHFE!$F$28=AngebotHFE!E56,PlanerHFE!$F$29=AngebotHFE!E56,PlanerHFE!$F$32=AngebotHFE!E56,PlanerHFE!$F$33=AngebotHFE!E56,PlanerHFE!$F$34=AngebotHFE!E56,PlanerHFE!$F$35=AngebotHFE!E56,PlanerHFE!$F$38=AngebotHFE!E56,PlanerHFE!$F$39=AngebotHFE!E56,PlanerHFE!$F$40=AngebotHFE!E56,PlanerHFE!$F$41=AngebotHFE!E56,PlanerHFE!$F$44=AngebotHFE!E56,PlanerHFE!$F$45=AngebotHFE!E56,PlanerHFE!$F$46=AngebotHFE!E56,PlanerHFE!$F$47=AngebotHFE!E56,PlanerHFE!$F$50=AngebotHFE!E56,PlanerHFE!$F$51=AngebotHFE!E56,PlanerHFE!$F$52=AngebotHFE!E56,PlanerHFE!$F$53=AngebotHFE!E56),"---'Bitte wählen' wählen!---",AngebotHFE!E56)</f>
        <v>BP5_01.1 Berufspraxis I &amp; Portfolio</v>
      </c>
      <c r="N56" t="s">
        <v>55</v>
      </c>
      <c r="O56" t="s">
        <v>9</v>
      </c>
      <c r="P56" t="str">
        <f t="shared" ref="P56" si="4">CONCATENATE(N56," ",O56)</f>
        <v>M5_03 Masterarbeit</v>
      </c>
      <c r="Q56" t="str">
        <f>IF(OR(PlanerHFE!$C$8=AngebotHFE!P56,PlanerHFE!$C$9=AngebotHFE!P56,PlanerHFE!$C$10=AngebotHFE!P56,PlanerHFE!$C$11=AngebotHFE!P56,PlanerHFE!$C$14=AngebotHFE!P56,PlanerHFE!$C$15=AngebotHFE!P56,PlanerHFE!$C$16=AngebotHFE!P56,PlanerHFE!$C$17=AngebotHFE!P56,PlanerHFE!$C$20=AngebotHFE!P56,PlanerHFE!$C$21=AngebotHFE!P56,PlanerHFE!$C$22=AngebotHFE!P56,PlanerHFE!$C$23=AngebotHFE!P56,PlanerHFE!$C$26=AngebotHFE!P56,PlanerHFE!$C$27=AngebotHFE!P56,PlanerHFE!$C$28=AngebotHFE!P56,PlanerHFE!$C$29=AngebotHFE!P56,PlanerHFE!$C$32=AngebotHFE!P56,PlanerHFE!$C$33=AngebotHFE!P56,PlanerHFE!$C$34=AngebotHFE!P56,PlanerHFE!$C$35=AngebotHFE!P56,PlanerHFE!$C$38=AngebotHFE!P56,PlanerHFE!$C$39=AngebotHFE!P56,PlanerHFE!$C$40=AngebotHFE!P56,PlanerHFE!$C$41=AngebotHFE!P56,PlanerHFE!$C$44=AngebotHFE!P56,PlanerHFE!$C$45=AngebotHFE!P56,PlanerHFE!$C$46=AngebotHFE!P56,PlanerHFE!$C$47=AngebotHFE!P56,PlanerHFE!$C$50=AngebotHFE!P56,PlanerHFE!$C$51=AngebotHFE!P56,PlanerHFE!$C$52=AngebotHFE!P56,PlanerHFE!$C$53=AngebotHFE!P56,PlanerHFE!$D$8=AngebotHFE!P56,PlanerHFE!$D$9=AngebotHFE!P56,PlanerHFE!$D$10=AngebotHFE!P56,PlanerHFE!$D$11=AngebotHFE!P56,PlanerHFE!$D$14=AngebotHFE!P56,PlanerHFE!$D$15=AngebotHFE!P56,PlanerHFE!$D$16=AngebotHFE!P56,PlanerHFE!$D$17=AngebotHFE!P56,PlanerHFE!$D$20=AngebotHFE!P56,PlanerHFE!$D$21=AngebotHFE!P56,PlanerHFE!$D$22=AngebotHFE!P56,PlanerHFE!$D$23=AngebotHFE!P56,PlanerHFE!$D$26=AngebotHFE!P56,PlanerHFE!$D$27=AngebotHFE!P56,PlanerHFE!$D$28=AngebotHFE!P56,PlanerHFE!$D$29=AngebotHFE!P56,PlanerHFE!$D$32=AngebotHFE!P56,PlanerHFE!$D$33=AngebotHFE!P56,PlanerHFE!$D$34=AngebotHFE!P56,PlanerHFE!$D$35=AngebotHFE!P56,PlanerHFE!$D$38=AngebotHFE!P56,PlanerHFE!$D$39=AngebotHFE!P56,PlanerHFE!$D$40=AngebotHFE!P56,PlanerHFE!$D$41=AngebotHFE!P56,PlanerHFE!$D$44=AngebotHFE!P56,PlanerHFE!$D$45=AngebotHFE!P56,PlanerHFE!$D$46=AngebotHFE!P56,PlanerHFE!$D$47=AngebotHFE!P56,PlanerHFE!$D$50=AngebotHFE!P56,PlanerHFE!$D$51=AngebotHFE!P56,PlanerHFE!$D$52=AngebotHFE!P56,PlanerHFE!$D$53=AngebotHFE!P56,PlanerHFE!$E$8=AngebotHFE!P56,PlanerHFE!$E$9=AngebotHFE!P56,PlanerHFE!$E$10=AngebotHFE!P56,PlanerHFE!$E$11=AngebotHFE!P56,PlanerHFE!$E$14=AngebotHFE!P56,PlanerHFE!$E$15=AngebotHFE!P56,PlanerHFE!$E$16=AngebotHFE!P56,PlanerHFE!$E$17=AngebotHFE!P56,PlanerHFE!$E$20=AngebotHFE!P56,PlanerHFE!$E$21=AngebotHFE!P56,PlanerHFE!$E$22=AngebotHFE!P56,PlanerHFE!$E$23=AngebotHFE!P56,PlanerHFE!$E$26=AngebotHFE!P56,PlanerHFE!$E$27=AngebotHFE!P56,PlanerHFE!$E$28=AngebotHFE!P56,PlanerHFE!$E$29=AngebotHFE!P56,PlanerHFE!$E$32=AngebotHFE!P56,PlanerHFE!$E$33=AngebotHFE!P56,PlanerHFE!$E$34=AngebotHFE!P56,PlanerHFE!$E$35=AngebotHFE!P56,PlanerHFE!$E$38=AngebotHFE!P56,PlanerHFE!$E$39=AngebotHFE!P56,PlanerHFE!$E$40=AngebotHFE!P56,PlanerHFE!$E$41=AngebotHFE!P56,PlanerHFE!$E$44=AngebotHFE!P56,PlanerHFE!$E$45=AngebotHFE!P56,PlanerHFE!$E$46=AngebotHFE!P56,PlanerHFE!$E$47=AngebotHFE!P56,PlanerHFE!$E$50=AngebotHFE!P56,PlanerHFE!$E$51=AngebotHFE!P56,PlanerHFE!$E$52=AngebotHFE!P56,PlanerHFE!$E$53=AngebotHFE!P56,PlanerHFE!$F$8=AngebotHFE!P56,PlanerHFE!$F$9=AngebotHFE!P56,PlanerHFE!$F$10=AngebotHFE!P56,PlanerHFE!$F$11=AngebotHFE!P56,PlanerHFE!$F$14=AngebotHFE!P56,PlanerHFE!$F$15=AngebotHFE!P56,PlanerHFE!$F$16=AngebotHFE!P56,PlanerHFE!$F$17=AngebotHFE!P56,PlanerHFE!$F$20=AngebotHFE!P56,PlanerHFE!$F$21=AngebotHFE!P56,PlanerHFE!$F$22=AngebotHFE!P56,PlanerHFE!$F$23=AngebotHFE!P56,PlanerHFE!$F$26=AngebotHFE!P56,PlanerHFE!$F$27=AngebotHFE!P56,PlanerHFE!$F$28=AngebotHFE!P56,PlanerHFE!$F$29=AngebotHFE!P56,PlanerHFE!$F$32=AngebotHFE!P56,PlanerHFE!$F$33=AngebotHFE!P56,PlanerHFE!$F$34=AngebotHFE!P56,PlanerHFE!$F$35=AngebotHFE!P56,PlanerHFE!$F$38=AngebotHFE!P56,PlanerHFE!$F$39=AngebotHFE!P56,PlanerHFE!$F$40=AngebotHFE!P56,PlanerHFE!$F$41=AngebotHFE!P56,PlanerHFE!$F$44=AngebotHFE!P56,PlanerHFE!$F$45=AngebotHFE!P56,PlanerHFE!$F$46=AngebotHFE!P56,PlanerHFE!$F$47=AngebotHFE!P56,PlanerHFE!$F$50=AngebotHFE!P56,PlanerHFE!$F$51=AngebotHFE!P56,PlanerHFE!$F$52=AngebotHFE!P56,PlanerHFE!$F$53=AngebotHFE!P56),"---'Bitte wählen' wählen!---",AngebotHFE!P56)</f>
        <v>M5_03 Masterarbeit</v>
      </c>
      <c r="S56" s="334"/>
      <c r="X56" t="s">
        <v>50</v>
      </c>
    </row>
    <row r="57" spans="1:28" x14ac:dyDescent="0.35">
      <c r="C57" t="s">
        <v>55</v>
      </c>
      <c r="D57" t="s">
        <v>9</v>
      </c>
      <c r="E57" t="str">
        <f t="shared" ref="E57" si="5">CONCATENATE(C57," ",D57)</f>
        <v>M5_03 Masterarbeit</v>
      </c>
      <c r="F57" t="str">
        <f>IF(OR(PlanerHFE!$C$8=AngebotHFE!E57,PlanerHFE!$C$9=AngebotHFE!E57,PlanerHFE!$C$10=AngebotHFE!E57,PlanerHFE!$C$11=AngebotHFE!E57,PlanerHFE!$C$14=AngebotHFE!E57,PlanerHFE!$C$15=AngebotHFE!E57,PlanerHFE!$C$16=AngebotHFE!E57,PlanerHFE!$C$17=AngebotHFE!E57,PlanerHFE!$C$20=AngebotHFE!E57,PlanerHFE!$C$21=AngebotHFE!E57,PlanerHFE!$C$22=AngebotHFE!E57,PlanerHFE!$C$23=AngebotHFE!E57,PlanerHFE!$C$26=AngebotHFE!E57,PlanerHFE!$C$27=AngebotHFE!E57,PlanerHFE!$C$28=AngebotHFE!E57,PlanerHFE!$C$29=AngebotHFE!E57,PlanerHFE!$C$32=AngebotHFE!E57,PlanerHFE!$C$33=AngebotHFE!E57,PlanerHFE!$C$34=AngebotHFE!E57,PlanerHFE!$C$35=AngebotHFE!E57,PlanerHFE!$C$38=AngebotHFE!E57,PlanerHFE!$C$39=AngebotHFE!E57,PlanerHFE!$C$40=AngebotHFE!E57,PlanerHFE!$C$41=AngebotHFE!E57,PlanerHFE!$C$44=AngebotHFE!E57,PlanerHFE!$C$45=AngebotHFE!E57,PlanerHFE!$C$46=AngebotHFE!E57,PlanerHFE!$C$47=AngebotHFE!E57,PlanerHFE!$C$50=AngebotHFE!E57,PlanerHFE!$C$51=AngebotHFE!E57,PlanerHFE!$C$52=AngebotHFE!E57,PlanerHFE!$C$53=AngebotHFE!E57,PlanerHFE!$D$8=AngebotHFE!E57,PlanerHFE!$D$9=AngebotHFE!E57,PlanerHFE!$D$10=AngebotHFE!E57,PlanerHFE!$D$11=AngebotHFE!E57,PlanerHFE!$D$14=AngebotHFE!E57,PlanerHFE!$D$15=AngebotHFE!E57,PlanerHFE!$D$16=AngebotHFE!E57,PlanerHFE!$D$17=AngebotHFE!E57,PlanerHFE!$D$20=AngebotHFE!E57,PlanerHFE!$D$21=AngebotHFE!E57,PlanerHFE!$D$22=AngebotHFE!E57,PlanerHFE!$D$23=AngebotHFE!E57,PlanerHFE!$D$26=AngebotHFE!E57,PlanerHFE!$D$27=AngebotHFE!E57,PlanerHFE!$D$28=AngebotHFE!E57,PlanerHFE!$D$29=AngebotHFE!E57,PlanerHFE!$D$32=AngebotHFE!E57,PlanerHFE!$D$33=AngebotHFE!E57,PlanerHFE!$D$34=AngebotHFE!E57,PlanerHFE!$D$35=AngebotHFE!E57,PlanerHFE!$D$38=AngebotHFE!E57,PlanerHFE!$D$39=AngebotHFE!E57,PlanerHFE!$D$40=AngebotHFE!E57,PlanerHFE!$D$41=AngebotHFE!E57,PlanerHFE!$D$44=AngebotHFE!E57,PlanerHFE!$D$45=AngebotHFE!E57,PlanerHFE!$D$46=AngebotHFE!E57,PlanerHFE!$D$47=AngebotHFE!E57,PlanerHFE!$D$50=AngebotHFE!E57,PlanerHFE!$D$51=AngebotHFE!E57,PlanerHFE!$D$52=AngebotHFE!E57,PlanerHFE!$D$53=AngebotHFE!E57,PlanerHFE!$E$8=AngebotHFE!E57,PlanerHFE!$E$9=AngebotHFE!E57,PlanerHFE!$E$10=AngebotHFE!E57,PlanerHFE!$E$11=AngebotHFE!E57,PlanerHFE!$E$14=AngebotHFE!E57,PlanerHFE!$E$15=AngebotHFE!E57,PlanerHFE!$E$16=AngebotHFE!E57,PlanerHFE!$E$17=AngebotHFE!E57,PlanerHFE!$E$20=AngebotHFE!E57,PlanerHFE!$E$21=AngebotHFE!E57,PlanerHFE!$E$22=AngebotHFE!E57,PlanerHFE!$E$23=AngebotHFE!E57,PlanerHFE!$E$26=AngebotHFE!E57,PlanerHFE!$E$27=AngebotHFE!E57,PlanerHFE!$E$28=AngebotHFE!E57,PlanerHFE!$E$29=AngebotHFE!E57,PlanerHFE!$E$32=AngebotHFE!E57,PlanerHFE!$E$33=AngebotHFE!E57,PlanerHFE!$E$34=AngebotHFE!E57,PlanerHFE!$E$35=AngebotHFE!E57,PlanerHFE!$E$38=AngebotHFE!E57,PlanerHFE!$E$39=AngebotHFE!E57,PlanerHFE!$E$40=AngebotHFE!E57,PlanerHFE!$E$41=AngebotHFE!E57,PlanerHFE!$E$44=AngebotHFE!E57,PlanerHFE!$E$45=AngebotHFE!E57,PlanerHFE!$E$46=AngebotHFE!E57,PlanerHFE!$E$47=AngebotHFE!E57,PlanerHFE!$E$50=AngebotHFE!E57,PlanerHFE!$E$51=AngebotHFE!E57,PlanerHFE!$E$52=AngebotHFE!E57,PlanerHFE!$E$53=AngebotHFE!E57,PlanerHFE!$F$8=AngebotHFE!E57,PlanerHFE!$F$9=AngebotHFE!E57,PlanerHFE!$F$10=AngebotHFE!E57,PlanerHFE!$F$11=AngebotHFE!E57,PlanerHFE!$F$14=AngebotHFE!E57,PlanerHFE!$F$15=AngebotHFE!E57,PlanerHFE!$F$16=AngebotHFE!E57,PlanerHFE!$F$17=AngebotHFE!E57,PlanerHFE!$F$20=AngebotHFE!E57,PlanerHFE!$F$21=AngebotHFE!E57,PlanerHFE!$F$22=AngebotHFE!E57,PlanerHFE!$F$23=AngebotHFE!E57,PlanerHFE!$F$26=AngebotHFE!E57,PlanerHFE!$F$27=AngebotHFE!E57,PlanerHFE!$F$28=AngebotHFE!E57,PlanerHFE!$F$29=AngebotHFE!E57,PlanerHFE!$F$32=AngebotHFE!E57,PlanerHFE!$F$33=AngebotHFE!E57,PlanerHFE!$F$34=AngebotHFE!E57,PlanerHFE!$F$35=AngebotHFE!E57,PlanerHFE!$F$38=AngebotHFE!E57,PlanerHFE!$F$39=AngebotHFE!E57,PlanerHFE!$F$40=AngebotHFE!E57,PlanerHFE!$F$41=AngebotHFE!E57,PlanerHFE!$F$44=AngebotHFE!E57,PlanerHFE!$F$45=AngebotHFE!E57,PlanerHFE!$F$46=AngebotHFE!E57,PlanerHFE!$F$47=AngebotHFE!E57,PlanerHFE!$F$50=AngebotHFE!E57,PlanerHFE!$F$51=AngebotHFE!E57,PlanerHFE!$F$52=AngebotHFE!E57,PlanerHFE!$F$53=AngebotHFE!E57),"---'Bitte wählen' wählen!---",AngebotHFE!E57)</f>
        <v>M5_03 Masterarbeit</v>
      </c>
      <c r="Y57" t="s">
        <v>56</v>
      </c>
      <c r="AB57" t="s">
        <v>57</v>
      </c>
    </row>
    <row r="58" spans="1:28" x14ac:dyDescent="0.35">
      <c r="C58" s="334"/>
      <c r="S58" s="334"/>
      <c r="Y58" t="s">
        <v>58</v>
      </c>
      <c r="AA58" t="s">
        <v>2</v>
      </c>
      <c r="AB58" t="s">
        <v>58</v>
      </c>
    </row>
    <row r="60" spans="1:28" x14ac:dyDescent="0.35">
      <c r="AB60" t="s">
        <v>59</v>
      </c>
    </row>
    <row r="61" spans="1:28" x14ac:dyDescent="0.35">
      <c r="N61"/>
      <c r="P61" t="s">
        <v>16</v>
      </c>
      <c r="Q61" t="s">
        <v>16</v>
      </c>
      <c r="S61" s="334"/>
      <c r="AA61" t="s">
        <v>2</v>
      </c>
    </row>
    <row r="62" spans="1:28" x14ac:dyDescent="0.35">
      <c r="A62" t="s">
        <v>60</v>
      </c>
      <c r="C62" s="334"/>
      <c r="S62" s="334"/>
      <c r="AA62" t="s">
        <v>2</v>
      </c>
    </row>
    <row r="63" spans="1:28" x14ac:dyDescent="0.35">
      <c r="C63" s="334"/>
      <c r="S63" s="334"/>
      <c r="Y63" t="s">
        <v>63</v>
      </c>
      <c r="AB63" t="s">
        <v>64</v>
      </c>
    </row>
    <row r="64" spans="1:28" x14ac:dyDescent="0.35">
      <c r="C64" s="334"/>
      <c r="S64" s="334"/>
      <c r="Y64" t="s">
        <v>58</v>
      </c>
      <c r="AA64" t="s">
        <v>2</v>
      </c>
      <c r="AB64" t="s">
        <v>58</v>
      </c>
    </row>
    <row r="65" spans="1:28" x14ac:dyDescent="0.35">
      <c r="N65"/>
      <c r="S65" s="334"/>
    </row>
    <row r="66" spans="1:28" x14ac:dyDescent="0.35">
      <c r="Y66" t="s">
        <v>65</v>
      </c>
      <c r="AA66" t="s">
        <v>2</v>
      </c>
      <c r="AB66" t="s">
        <v>59</v>
      </c>
    </row>
    <row r="68" spans="1:28" x14ac:dyDescent="0.35">
      <c r="A68" t="s">
        <v>66</v>
      </c>
      <c r="E68" t="s">
        <v>16</v>
      </c>
      <c r="F68" t="s">
        <v>16</v>
      </c>
      <c r="N68"/>
      <c r="P68" t="s">
        <v>16</v>
      </c>
      <c r="Q68" t="s">
        <v>16</v>
      </c>
    </row>
    <row r="69" spans="1:28" x14ac:dyDescent="0.35">
      <c r="A69" t="s">
        <v>51</v>
      </c>
      <c r="C69" s="334" t="s">
        <v>254</v>
      </c>
      <c r="D69" t="s">
        <v>54</v>
      </c>
      <c r="E69" t="str">
        <f t="shared" ref="E69:E70" si="6">CONCATENATE(C69," ",D69)</f>
        <v>BP5_01.2 Berufspraxis II &amp; Portfolio</v>
      </c>
      <c r="F69" t="str">
        <f>IF(OR(PlanerHFE!$C$8=AngebotHFE!E69,PlanerHFE!$C$9=AngebotHFE!E69,PlanerHFE!$C$10=AngebotHFE!E69,PlanerHFE!$C$11=AngebotHFE!E69,PlanerHFE!$C$14=AngebotHFE!E69,PlanerHFE!$C$15=AngebotHFE!E69,PlanerHFE!$C$16=AngebotHFE!E69,PlanerHFE!$C$17=AngebotHFE!E69,PlanerHFE!$C$20=AngebotHFE!E69,PlanerHFE!$C$21=AngebotHFE!E69,PlanerHFE!$C$22=AngebotHFE!E69,PlanerHFE!$C$23=AngebotHFE!E69,PlanerHFE!$C$26=AngebotHFE!E69,PlanerHFE!$C$27=AngebotHFE!E69,PlanerHFE!$C$28=AngebotHFE!E69,PlanerHFE!$C$29=AngebotHFE!E69,PlanerHFE!$C$32=AngebotHFE!E69,PlanerHFE!$C$33=AngebotHFE!E69,PlanerHFE!$C$34=AngebotHFE!E69,PlanerHFE!$C$35=AngebotHFE!E69,PlanerHFE!$C$38=AngebotHFE!E69,PlanerHFE!$C$39=AngebotHFE!E69,PlanerHFE!$C$40=AngebotHFE!E69,PlanerHFE!$C$41=AngebotHFE!E69,PlanerHFE!$C$44=AngebotHFE!E69,PlanerHFE!$C$45=AngebotHFE!E69,PlanerHFE!$C$46=AngebotHFE!E69,PlanerHFE!$C$47=AngebotHFE!E69,PlanerHFE!$C$50=AngebotHFE!E69,PlanerHFE!$C$51=AngebotHFE!E69,PlanerHFE!$C$52=AngebotHFE!E69,PlanerHFE!$C$53=AngebotHFE!E69,PlanerHFE!$D$8=AngebotHFE!E69,PlanerHFE!$D$9=AngebotHFE!E69,PlanerHFE!$D$10=AngebotHFE!E69,PlanerHFE!$D$11=AngebotHFE!E69,PlanerHFE!$D$14=AngebotHFE!E69,PlanerHFE!$D$15=AngebotHFE!E69,PlanerHFE!$D$16=AngebotHFE!E69,PlanerHFE!$D$17=AngebotHFE!E69,PlanerHFE!$D$20=AngebotHFE!E69,PlanerHFE!$D$21=AngebotHFE!E69,PlanerHFE!$D$22=AngebotHFE!E69,PlanerHFE!$D$23=AngebotHFE!E69,PlanerHFE!$D$26=AngebotHFE!E69,PlanerHFE!$D$27=AngebotHFE!E69,PlanerHFE!$D$28=AngebotHFE!E69,PlanerHFE!$D$29=AngebotHFE!E69,PlanerHFE!$D$32=AngebotHFE!E69,PlanerHFE!$D$33=AngebotHFE!E69,PlanerHFE!$D$34=AngebotHFE!E69,PlanerHFE!$D$35=AngebotHFE!E69,PlanerHFE!$D$38=AngebotHFE!E69,PlanerHFE!$D$39=AngebotHFE!E69,PlanerHFE!$D$40=AngebotHFE!E69,PlanerHFE!$D$41=AngebotHFE!E69,PlanerHFE!$D$44=AngebotHFE!E69,PlanerHFE!$D$45=AngebotHFE!E69,PlanerHFE!$D$46=AngebotHFE!E69,PlanerHFE!$D$47=AngebotHFE!E69,PlanerHFE!$D$50=AngebotHFE!E69,PlanerHFE!$D$51=AngebotHFE!E69,PlanerHFE!$D$52=AngebotHFE!E69,PlanerHFE!$D$53=AngebotHFE!E69,PlanerHFE!$E$8=AngebotHFE!E69,PlanerHFE!$E$9=AngebotHFE!E69,PlanerHFE!$E$10=AngebotHFE!E69,PlanerHFE!$E$11=AngebotHFE!E69,PlanerHFE!$E$14=AngebotHFE!E69,PlanerHFE!$E$15=AngebotHFE!E69,PlanerHFE!$E$16=AngebotHFE!E69,PlanerHFE!$E$17=AngebotHFE!E69,PlanerHFE!$E$20=AngebotHFE!E69,PlanerHFE!$E$21=AngebotHFE!E69,PlanerHFE!$E$22=AngebotHFE!E69,PlanerHFE!$E$23=AngebotHFE!E69,PlanerHFE!$E$26=AngebotHFE!E69,PlanerHFE!$E$27=AngebotHFE!E69,PlanerHFE!$E$28=AngebotHFE!E69,PlanerHFE!$E$29=AngebotHFE!E69,PlanerHFE!$E$32=AngebotHFE!E69,PlanerHFE!$E$33=AngebotHFE!E69,PlanerHFE!$E$34=AngebotHFE!E69,PlanerHFE!$E$35=AngebotHFE!E69,PlanerHFE!$E$38=AngebotHFE!E69,PlanerHFE!$E$39=AngebotHFE!E69,PlanerHFE!$E$40=AngebotHFE!E69,PlanerHFE!$E$41=AngebotHFE!E69,PlanerHFE!$E$44=AngebotHFE!E69,PlanerHFE!$E$45=AngebotHFE!E69,PlanerHFE!$E$46=AngebotHFE!E69,PlanerHFE!$E$47=AngebotHFE!E69,PlanerHFE!$E$50=AngebotHFE!E69,PlanerHFE!$E$51=AngebotHFE!E69,PlanerHFE!$E$52=AngebotHFE!E69,PlanerHFE!$E$53=AngebotHFE!E69,PlanerHFE!$F$8=AngebotHFE!E69,PlanerHFE!$F$9=AngebotHFE!E69,PlanerHFE!$F$10=AngebotHFE!E69,PlanerHFE!$F$11=AngebotHFE!E69,PlanerHFE!$F$14=AngebotHFE!E69,PlanerHFE!$F$15=AngebotHFE!E69,PlanerHFE!$F$16=AngebotHFE!E69,PlanerHFE!$F$17=AngebotHFE!E69,PlanerHFE!$F$20=AngebotHFE!E69,PlanerHFE!$F$21=AngebotHFE!E69,PlanerHFE!$F$22=AngebotHFE!E69,PlanerHFE!$F$23=AngebotHFE!E69,PlanerHFE!$F$26=AngebotHFE!E69,PlanerHFE!$F$27=AngebotHFE!E69,PlanerHFE!$F$28=AngebotHFE!E69,PlanerHFE!$F$29=AngebotHFE!E69,PlanerHFE!$F$32=AngebotHFE!E69,PlanerHFE!$F$33=AngebotHFE!E69,PlanerHFE!$F$34=AngebotHFE!E69,PlanerHFE!$F$35=AngebotHFE!E69,PlanerHFE!$F$38=AngebotHFE!E69,PlanerHFE!$F$39=AngebotHFE!E69,PlanerHFE!$F$40=AngebotHFE!E69,PlanerHFE!$F$41=AngebotHFE!E69,PlanerHFE!$F$44=AngebotHFE!E69,PlanerHFE!$F$45=AngebotHFE!E69,PlanerHFE!$F$46=AngebotHFE!E69,PlanerHFE!$F$47=AngebotHFE!E69,PlanerHFE!$F$50=AngebotHFE!E69,PlanerHFE!$F$51=AngebotHFE!E69,PlanerHFE!$F$52=AngebotHFE!E69,PlanerHFE!$F$53=AngebotHFE!E69),"---'Bitte wählen' wählen!---",AngebotHFE!E69)</f>
        <v>BP5_01.2 Berufspraxis II &amp; Portfolio</v>
      </c>
      <c r="N69" t="s">
        <v>55</v>
      </c>
      <c r="O69" t="s">
        <v>9</v>
      </c>
      <c r="P69" t="str">
        <f>CONCATENATE(N69," ",O69)</f>
        <v>M5_03 Masterarbeit</v>
      </c>
      <c r="Q69" t="str">
        <f>IF(OR(PlanerHFE!$C$8=AngebotHFE!P69,PlanerHFE!$C$9=AngebotHFE!P69,PlanerHFE!$C$10=AngebotHFE!P69,PlanerHFE!$C$11=AngebotHFE!P69,PlanerHFE!$C$14=AngebotHFE!P69,PlanerHFE!$C$15=AngebotHFE!P69,PlanerHFE!$C$16=AngebotHFE!P69,PlanerHFE!$C$17=AngebotHFE!P69,PlanerHFE!$C$20=AngebotHFE!P69,PlanerHFE!$C$21=AngebotHFE!P69,PlanerHFE!$C$22=AngebotHFE!P69,PlanerHFE!$C$23=AngebotHFE!P69,PlanerHFE!$C$26=AngebotHFE!P69,PlanerHFE!$C$27=AngebotHFE!P69,PlanerHFE!$C$28=AngebotHFE!P69,PlanerHFE!$C$29=AngebotHFE!P69,PlanerHFE!$C$32=AngebotHFE!P69,PlanerHFE!$C$33=AngebotHFE!P69,PlanerHFE!$C$34=AngebotHFE!P69,PlanerHFE!$C$35=AngebotHFE!P69,PlanerHFE!$C$38=AngebotHFE!P69,PlanerHFE!$C$39=AngebotHFE!P69,PlanerHFE!$C$40=AngebotHFE!P69,PlanerHFE!$C$41=AngebotHFE!P69,PlanerHFE!$C$44=AngebotHFE!P69,PlanerHFE!$C$45=AngebotHFE!P69,PlanerHFE!$C$46=AngebotHFE!P69,PlanerHFE!$C$47=AngebotHFE!P69,PlanerHFE!$C$50=AngebotHFE!P69,PlanerHFE!$C$51=AngebotHFE!P69,PlanerHFE!$C$52=AngebotHFE!P69,PlanerHFE!$C$53=AngebotHFE!P69,PlanerHFE!$D$8=AngebotHFE!P69,PlanerHFE!$D$9=AngebotHFE!P69,PlanerHFE!$D$10=AngebotHFE!P69,PlanerHFE!$D$11=AngebotHFE!P69,PlanerHFE!$D$14=AngebotHFE!P69,PlanerHFE!$D$15=AngebotHFE!P69,PlanerHFE!$D$16=AngebotHFE!P69,PlanerHFE!$D$17=AngebotHFE!P69,PlanerHFE!$D$20=AngebotHFE!P69,PlanerHFE!$D$21=AngebotHFE!P69,PlanerHFE!$D$22=AngebotHFE!P69,PlanerHFE!$D$23=AngebotHFE!P69,PlanerHFE!$D$26=AngebotHFE!P69,PlanerHFE!$D$27=AngebotHFE!P69,PlanerHFE!$D$28=AngebotHFE!P69,PlanerHFE!$D$29=AngebotHFE!P69,PlanerHFE!$D$32=AngebotHFE!P69,PlanerHFE!$D$33=AngebotHFE!P69,PlanerHFE!$D$34=AngebotHFE!P69,PlanerHFE!$D$35=AngebotHFE!P69,PlanerHFE!$D$38=AngebotHFE!P69,PlanerHFE!$D$39=AngebotHFE!P69,PlanerHFE!$D$40=AngebotHFE!P69,PlanerHFE!$D$41=AngebotHFE!P69,PlanerHFE!$D$44=AngebotHFE!P69,PlanerHFE!$D$45=AngebotHFE!P69,PlanerHFE!$D$46=AngebotHFE!P69,PlanerHFE!$D$47=AngebotHFE!P69,PlanerHFE!$D$50=AngebotHFE!P69,PlanerHFE!$D$51=AngebotHFE!P69,PlanerHFE!$D$52=AngebotHFE!P69,PlanerHFE!$D$53=AngebotHFE!P69,PlanerHFE!$E$8=AngebotHFE!P69,PlanerHFE!$E$9=AngebotHFE!P69,PlanerHFE!$E$10=AngebotHFE!P69,PlanerHFE!$E$11=AngebotHFE!P69,PlanerHFE!$E$14=AngebotHFE!P69,PlanerHFE!$E$15=AngebotHFE!P69,PlanerHFE!$E$16=AngebotHFE!P69,PlanerHFE!$E$17=AngebotHFE!P69,PlanerHFE!$E$20=AngebotHFE!P69,PlanerHFE!$E$21=AngebotHFE!P69,PlanerHFE!$E$22=AngebotHFE!P69,PlanerHFE!$E$23=AngebotHFE!P69,PlanerHFE!$E$26=AngebotHFE!P69,PlanerHFE!$E$27=AngebotHFE!P69,PlanerHFE!$E$28=AngebotHFE!P69,PlanerHFE!$E$29=AngebotHFE!P69,PlanerHFE!$E$32=AngebotHFE!P69,PlanerHFE!$E$33=AngebotHFE!P69,PlanerHFE!$E$34=AngebotHFE!P69,PlanerHFE!$E$35=AngebotHFE!P69,PlanerHFE!$E$38=AngebotHFE!P69,PlanerHFE!$E$39=AngebotHFE!P69,PlanerHFE!$E$40=AngebotHFE!P69,PlanerHFE!$E$41=AngebotHFE!P69,PlanerHFE!$E$44=AngebotHFE!P69,PlanerHFE!$E$45=AngebotHFE!P69,PlanerHFE!$E$46=AngebotHFE!P69,PlanerHFE!$E$47=AngebotHFE!P69,PlanerHFE!$E$50=AngebotHFE!P69,PlanerHFE!$E$51=AngebotHFE!P69,PlanerHFE!$E$52=AngebotHFE!P69,PlanerHFE!$E$53=AngebotHFE!P69,PlanerHFE!$F$8=AngebotHFE!P69,PlanerHFE!$F$9=AngebotHFE!P69,PlanerHFE!$F$10=AngebotHFE!P69,PlanerHFE!$F$11=AngebotHFE!P69,PlanerHFE!$F$14=AngebotHFE!P69,PlanerHFE!$F$15=AngebotHFE!P69,PlanerHFE!$F$16=AngebotHFE!P69,PlanerHFE!$F$17=AngebotHFE!P69,PlanerHFE!$F$20=AngebotHFE!P69,PlanerHFE!$F$21=AngebotHFE!P69,PlanerHFE!$F$22=AngebotHFE!P69,PlanerHFE!$F$23=AngebotHFE!P69,PlanerHFE!$F$26=AngebotHFE!P69,PlanerHFE!$F$27=AngebotHFE!P69,PlanerHFE!$F$28=AngebotHFE!P69,PlanerHFE!$F$29=AngebotHFE!P69,PlanerHFE!$F$32=AngebotHFE!P69,PlanerHFE!$F$33=AngebotHFE!P69,PlanerHFE!$F$34=AngebotHFE!P69,PlanerHFE!$F$35=AngebotHFE!P69,PlanerHFE!$F$38=AngebotHFE!P69,PlanerHFE!$F$39=AngebotHFE!P69,PlanerHFE!$F$40=AngebotHFE!P69,PlanerHFE!$F$41=AngebotHFE!P69,PlanerHFE!$F$44=AngebotHFE!P69,PlanerHFE!$F$45=AngebotHFE!P69,PlanerHFE!$F$46=AngebotHFE!P69,PlanerHFE!$F$47=AngebotHFE!P69,PlanerHFE!$F$50=AngebotHFE!P69,PlanerHFE!$F$51=AngebotHFE!P69,PlanerHFE!$F$52=AngebotHFE!P69,PlanerHFE!$F$53=AngebotHFE!P69),"---'Bitte wählen' wählen!---",AngebotHFE!P69)</f>
        <v>M5_03 Masterarbeit</v>
      </c>
    </row>
    <row r="70" spans="1:28" x14ac:dyDescent="0.35">
      <c r="C70" t="s">
        <v>55</v>
      </c>
      <c r="D70" t="s">
        <v>9</v>
      </c>
      <c r="E70" t="str">
        <f t="shared" si="6"/>
        <v>M5_03 Masterarbeit</v>
      </c>
      <c r="F70" t="str">
        <f>IF(OR(PlanerHFE!$C$8=AngebotHFE!E70,PlanerHFE!$C$9=AngebotHFE!E70,PlanerHFE!$C$10=AngebotHFE!E70,PlanerHFE!$C$11=AngebotHFE!E70,PlanerHFE!$C$14=AngebotHFE!E70,PlanerHFE!$C$15=AngebotHFE!E70,PlanerHFE!$C$16=AngebotHFE!E70,PlanerHFE!$C$17=AngebotHFE!E70,PlanerHFE!$C$20=AngebotHFE!E70,PlanerHFE!$C$21=AngebotHFE!E70,PlanerHFE!$C$22=AngebotHFE!E70,PlanerHFE!$C$23=AngebotHFE!E70,PlanerHFE!$C$26=AngebotHFE!E70,PlanerHFE!$C$27=AngebotHFE!E70,PlanerHFE!$C$28=AngebotHFE!E70,PlanerHFE!$C$29=AngebotHFE!E70,PlanerHFE!$C$32=AngebotHFE!E70,PlanerHFE!$C$33=AngebotHFE!E70,PlanerHFE!$C$34=AngebotHFE!E70,PlanerHFE!$C$35=AngebotHFE!E70,PlanerHFE!$C$38=AngebotHFE!E70,PlanerHFE!$C$39=AngebotHFE!E70,PlanerHFE!$C$40=AngebotHFE!E70,PlanerHFE!$C$41=AngebotHFE!E70,PlanerHFE!$C$44=AngebotHFE!E70,PlanerHFE!$C$45=AngebotHFE!E70,PlanerHFE!$C$46=AngebotHFE!E70,PlanerHFE!$C$47=AngebotHFE!E70,PlanerHFE!$C$50=AngebotHFE!E70,PlanerHFE!$C$51=AngebotHFE!E70,PlanerHFE!$C$52=AngebotHFE!E70,PlanerHFE!$C$53=AngebotHFE!E70,PlanerHFE!$D$8=AngebotHFE!E70,PlanerHFE!$D$9=AngebotHFE!E70,PlanerHFE!$D$10=AngebotHFE!E70,PlanerHFE!$D$11=AngebotHFE!E70,PlanerHFE!$D$14=AngebotHFE!E70,PlanerHFE!$D$15=AngebotHFE!E70,PlanerHFE!$D$16=AngebotHFE!E70,PlanerHFE!$D$17=AngebotHFE!E70,PlanerHFE!$D$20=AngebotHFE!E70,PlanerHFE!$D$21=AngebotHFE!E70,PlanerHFE!$D$22=AngebotHFE!E70,PlanerHFE!$D$23=AngebotHFE!E70,PlanerHFE!$D$26=AngebotHFE!E70,PlanerHFE!$D$27=AngebotHFE!E70,PlanerHFE!$D$28=AngebotHFE!E70,PlanerHFE!$D$29=AngebotHFE!E70,PlanerHFE!$D$32=AngebotHFE!E70,PlanerHFE!$D$33=AngebotHFE!E70,PlanerHFE!$D$34=AngebotHFE!E70,PlanerHFE!$D$35=AngebotHFE!E70,PlanerHFE!$D$38=AngebotHFE!E70,PlanerHFE!$D$39=AngebotHFE!E70,PlanerHFE!$D$40=AngebotHFE!E70,PlanerHFE!$D$41=AngebotHFE!E70,PlanerHFE!$D$44=AngebotHFE!E70,PlanerHFE!$D$45=AngebotHFE!E70,PlanerHFE!$D$46=AngebotHFE!E70,PlanerHFE!$D$47=AngebotHFE!E70,PlanerHFE!$D$50=AngebotHFE!E70,PlanerHFE!$D$51=AngebotHFE!E70,PlanerHFE!$D$52=AngebotHFE!E70,PlanerHFE!$D$53=AngebotHFE!E70,PlanerHFE!$E$8=AngebotHFE!E70,PlanerHFE!$E$9=AngebotHFE!E70,PlanerHFE!$E$10=AngebotHFE!E70,PlanerHFE!$E$11=AngebotHFE!E70,PlanerHFE!$E$14=AngebotHFE!E70,PlanerHFE!$E$15=AngebotHFE!E70,PlanerHFE!$E$16=AngebotHFE!E70,PlanerHFE!$E$17=AngebotHFE!E70,PlanerHFE!$E$20=AngebotHFE!E70,PlanerHFE!$E$21=AngebotHFE!E70,PlanerHFE!$E$22=AngebotHFE!E70,PlanerHFE!$E$23=AngebotHFE!E70,PlanerHFE!$E$26=AngebotHFE!E70,PlanerHFE!$E$27=AngebotHFE!E70,PlanerHFE!$E$28=AngebotHFE!E70,PlanerHFE!$E$29=AngebotHFE!E70,PlanerHFE!$E$32=AngebotHFE!E70,PlanerHFE!$E$33=AngebotHFE!E70,PlanerHFE!$E$34=AngebotHFE!E70,PlanerHFE!$E$35=AngebotHFE!E70,PlanerHFE!$E$38=AngebotHFE!E70,PlanerHFE!$E$39=AngebotHFE!E70,PlanerHFE!$E$40=AngebotHFE!E70,PlanerHFE!$E$41=AngebotHFE!E70,PlanerHFE!$E$44=AngebotHFE!E70,PlanerHFE!$E$45=AngebotHFE!E70,PlanerHFE!$E$46=AngebotHFE!E70,PlanerHFE!$E$47=AngebotHFE!E70,PlanerHFE!$E$50=AngebotHFE!E70,PlanerHFE!$E$51=AngebotHFE!E70,PlanerHFE!$E$52=AngebotHFE!E70,PlanerHFE!$E$53=AngebotHFE!E70,PlanerHFE!$F$8=AngebotHFE!E70,PlanerHFE!$F$9=AngebotHFE!E70,PlanerHFE!$F$10=AngebotHFE!E70,PlanerHFE!$F$11=AngebotHFE!E70,PlanerHFE!$F$14=AngebotHFE!E70,PlanerHFE!$F$15=AngebotHFE!E70,PlanerHFE!$F$16=AngebotHFE!E70,PlanerHFE!$F$17=AngebotHFE!E70,PlanerHFE!$F$20=AngebotHFE!E70,PlanerHFE!$F$21=AngebotHFE!E70,PlanerHFE!$F$22=AngebotHFE!E70,PlanerHFE!$F$23=AngebotHFE!E70,PlanerHFE!$F$26=AngebotHFE!E70,PlanerHFE!$F$27=AngebotHFE!E70,PlanerHFE!$F$28=AngebotHFE!E70,PlanerHFE!$F$29=AngebotHFE!E70,PlanerHFE!$F$32=AngebotHFE!E70,PlanerHFE!$F$33=AngebotHFE!E70,PlanerHFE!$F$34=AngebotHFE!E70,PlanerHFE!$F$35=AngebotHFE!E70,PlanerHFE!$F$38=AngebotHFE!E70,PlanerHFE!$F$39=AngebotHFE!E70,PlanerHFE!$F$40=AngebotHFE!E70,PlanerHFE!$F$41=AngebotHFE!E70,PlanerHFE!$F$44=AngebotHFE!E70,PlanerHFE!$F$45=AngebotHFE!E70,PlanerHFE!$F$46=AngebotHFE!E70,PlanerHFE!$F$47=AngebotHFE!E70,PlanerHFE!$F$50=AngebotHFE!E70,PlanerHFE!$F$51=AngebotHFE!E70,PlanerHFE!$F$52=AngebotHFE!E70,PlanerHFE!$F$53=AngebotHFE!E70),"---'Bitte wählen' wählen!---",AngebotHFE!E70)</f>
        <v>M5_03 Masterarbeit</v>
      </c>
    </row>
    <row r="71" spans="1:28" x14ac:dyDescent="0.35">
      <c r="C71" s="334"/>
    </row>
    <row r="75" spans="1:28" x14ac:dyDescent="0.35">
      <c r="E75" t="s">
        <v>16</v>
      </c>
      <c r="F75" t="s">
        <v>16</v>
      </c>
      <c r="N75"/>
      <c r="P75" t="s">
        <v>16</v>
      </c>
      <c r="Q75" t="s">
        <v>16</v>
      </c>
    </row>
    <row r="76" spans="1:28" x14ac:dyDescent="0.35">
      <c r="A76" t="s">
        <v>67</v>
      </c>
      <c r="C76" s="334"/>
      <c r="N76" s="334" t="s">
        <v>61</v>
      </c>
      <c r="O76" t="s">
        <v>62</v>
      </c>
      <c r="P76" t="str">
        <f>CONCATENATE(N76," ",O76)</f>
        <v>BP5_01.3 Berufspraxis III &amp; Portfolio</v>
      </c>
      <c r="Q76" t="str">
        <f>IF(OR(PlanerHFE!$C$8=AngebotHFE!P76,PlanerHFE!$C$9=AngebotHFE!P76,PlanerHFE!$C$10=AngebotHFE!P76,PlanerHFE!$C$11=AngebotHFE!P76,PlanerHFE!$C$14=AngebotHFE!P76,PlanerHFE!$C$15=AngebotHFE!P76,PlanerHFE!$C$16=AngebotHFE!P76,PlanerHFE!$C$17=AngebotHFE!P76,PlanerHFE!$C$20=AngebotHFE!P76,PlanerHFE!$C$21=AngebotHFE!P76,PlanerHFE!$C$22=AngebotHFE!P76,PlanerHFE!$C$23=AngebotHFE!P76,PlanerHFE!$C$26=AngebotHFE!P76,PlanerHFE!$C$27=AngebotHFE!P76,PlanerHFE!$C$28=AngebotHFE!P76,PlanerHFE!$C$29=AngebotHFE!P76,PlanerHFE!$C$32=AngebotHFE!P76,PlanerHFE!$C$33=AngebotHFE!P76,PlanerHFE!$C$34=AngebotHFE!P76,PlanerHFE!$C$35=AngebotHFE!P76,PlanerHFE!$C$38=AngebotHFE!P76,PlanerHFE!$C$39=AngebotHFE!P76,PlanerHFE!$C$40=AngebotHFE!P76,PlanerHFE!$C$41=AngebotHFE!P76,PlanerHFE!$C$44=AngebotHFE!P76,PlanerHFE!$C$45=AngebotHFE!P76,PlanerHFE!$C$46=AngebotHFE!P76,PlanerHFE!$C$47=AngebotHFE!P76,PlanerHFE!$C$50=AngebotHFE!P76,PlanerHFE!$C$51=AngebotHFE!P76,PlanerHFE!$C$52=AngebotHFE!P76,PlanerHFE!$C$53=AngebotHFE!P76,PlanerHFE!$D$8=AngebotHFE!P76,PlanerHFE!$D$9=AngebotHFE!P76,PlanerHFE!$D$10=AngebotHFE!P76,PlanerHFE!$D$11=AngebotHFE!P76,PlanerHFE!$D$14=AngebotHFE!P76,PlanerHFE!$D$15=AngebotHFE!P76,PlanerHFE!$D$16=AngebotHFE!P76,PlanerHFE!$D$17=AngebotHFE!P76,PlanerHFE!$D$20=AngebotHFE!P76,PlanerHFE!$D$21=AngebotHFE!P76,PlanerHFE!$D$22=AngebotHFE!P76,PlanerHFE!$D$23=AngebotHFE!P76,PlanerHFE!$D$26=AngebotHFE!P76,PlanerHFE!$D$27=AngebotHFE!P76,PlanerHFE!$D$28=AngebotHFE!P76,PlanerHFE!$D$29=AngebotHFE!P76,PlanerHFE!$D$32=AngebotHFE!P76,PlanerHFE!$D$33=AngebotHFE!P76,PlanerHFE!$D$34=AngebotHFE!P76,PlanerHFE!$D$35=AngebotHFE!P76,PlanerHFE!$D$38=AngebotHFE!P76,PlanerHFE!$D$39=AngebotHFE!P76,PlanerHFE!$D$40=AngebotHFE!P76,PlanerHFE!$D$41=AngebotHFE!P76,PlanerHFE!$D$44=AngebotHFE!P76,PlanerHFE!$D$45=AngebotHFE!P76,PlanerHFE!$D$46=AngebotHFE!P76,PlanerHFE!$D$47=AngebotHFE!P76,PlanerHFE!$D$50=AngebotHFE!P76,PlanerHFE!$D$51=AngebotHFE!P76,PlanerHFE!$D$52=AngebotHFE!P76,PlanerHFE!$D$53=AngebotHFE!P76,PlanerHFE!$E$8=AngebotHFE!P76,PlanerHFE!$E$9=AngebotHFE!P76,PlanerHFE!$E$10=AngebotHFE!P76,PlanerHFE!$E$11=AngebotHFE!P76,PlanerHFE!$E$14=AngebotHFE!P76,PlanerHFE!$E$15=AngebotHFE!P76,PlanerHFE!$E$16=AngebotHFE!P76,PlanerHFE!$E$17=AngebotHFE!P76,PlanerHFE!$E$20=AngebotHFE!P76,PlanerHFE!$E$21=AngebotHFE!P76,PlanerHFE!$E$22=AngebotHFE!P76,PlanerHFE!$E$23=AngebotHFE!P76,PlanerHFE!$E$26=AngebotHFE!P76,PlanerHFE!$E$27=AngebotHFE!P76,PlanerHFE!$E$28=AngebotHFE!P76,PlanerHFE!$E$29=AngebotHFE!P76,PlanerHFE!$E$32=AngebotHFE!P76,PlanerHFE!$E$33=AngebotHFE!P76,PlanerHFE!$E$34=AngebotHFE!P76,PlanerHFE!$E$35=AngebotHFE!P76,PlanerHFE!$E$38=AngebotHFE!P76,PlanerHFE!$E$39=AngebotHFE!P76,PlanerHFE!$E$40=AngebotHFE!P76,PlanerHFE!$E$41=AngebotHFE!P76,PlanerHFE!$E$44=AngebotHFE!P76,PlanerHFE!$E$45=AngebotHFE!P76,PlanerHFE!$E$46=AngebotHFE!P76,PlanerHFE!$E$47=AngebotHFE!P76,PlanerHFE!$E$50=AngebotHFE!P76,PlanerHFE!$E$51=AngebotHFE!P76,PlanerHFE!$E$52=AngebotHFE!P76,PlanerHFE!$E$53=AngebotHFE!P76,PlanerHFE!$F$8=AngebotHFE!P76,PlanerHFE!$F$9=AngebotHFE!P76,PlanerHFE!$F$10=AngebotHFE!P76,PlanerHFE!$F$11=AngebotHFE!P76,PlanerHFE!$F$14=AngebotHFE!P76,PlanerHFE!$F$15=AngebotHFE!P76,PlanerHFE!$F$16=AngebotHFE!P76,PlanerHFE!$F$17=AngebotHFE!P76,PlanerHFE!$F$20=AngebotHFE!P76,PlanerHFE!$F$21=AngebotHFE!P76,PlanerHFE!$F$22=AngebotHFE!P76,PlanerHFE!$F$23=AngebotHFE!P76,PlanerHFE!$F$26=AngebotHFE!P76,PlanerHFE!$F$27=AngebotHFE!P76,PlanerHFE!$F$28=AngebotHFE!P76,PlanerHFE!$F$29=AngebotHFE!P76,PlanerHFE!$F$32=AngebotHFE!P76,PlanerHFE!$F$33=AngebotHFE!P76,PlanerHFE!$F$34=AngebotHFE!P76,PlanerHFE!$F$35=AngebotHFE!P76,PlanerHFE!$F$38=AngebotHFE!P76,PlanerHFE!$F$39=AngebotHFE!P76,PlanerHFE!$F$40=AngebotHFE!P76,PlanerHFE!$F$41=AngebotHFE!P76,PlanerHFE!$F$44=AngebotHFE!P76,PlanerHFE!$F$45=AngebotHFE!P76,PlanerHFE!$F$46=AngebotHFE!P76,PlanerHFE!$F$47=AngebotHFE!P76,PlanerHFE!$F$50=AngebotHFE!P76,PlanerHFE!$F$51=AngebotHFE!P76,PlanerHFE!$F$52=AngebotHFE!P76,PlanerHFE!$F$53=AngebotHFE!P76),"---'Bitte wählen' wählen!---",AngebotHFE!P76)</f>
        <v>BP5_01.3 Berufspraxis III &amp; Portfolio</v>
      </c>
    </row>
    <row r="78" spans="1:28" x14ac:dyDescent="0.35">
      <c r="C78" s="334"/>
    </row>
    <row r="79" spans="1:28" x14ac:dyDescent="0.35">
      <c r="N79"/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39055-D930-4648-935C-C75F3B3F1787}">
  <dimension ref="A2:C5"/>
  <sheetViews>
    <sheetView workbookViewId="0">
      <selection activeCell="A10" sqref="A10"/>
    </sheetView>
  </sheetViews>
  <sheetFormatPr baseColWidth="10" defaultRowHeight="14.5" x14ac:dyDescent="0.35"/>
  <sheetData>
    <row r="2" spans="1:3" x14ac:dyDescent="0.35">
      <c r="A2" s="421">
        <v>44509</v>
      </c>
      <c r="C2" t="s">
        <v>251</v>
      </c>
    </row>
    <row r="3" spans="1:3" x14ac:dyDescent="0.35">
      <c r="C3" t="s">
        <v>252</v>
      </c>
    </row>
    <row r="5" spans="1:3" x14ac:dyDescent="0.35">
      <c r="A5" s="422" t="s">
        <v>253</v>
      </c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43660-2AE2-4FD0-830C-A4D675649B4F}">
  <sheetPr>
    <pageSetUpPr fitToPage="1"/>
  </sheetPr>
  <dimension ref="A1:BR48"/>
  <sheetViews>
    <sheetView zoomScale="85" zoomScaleNormal="85" workbookViewId="0">
      <pane ySplit="2" topLeftCell="A26" activePane="bottomLeft" state="frozen"/>
      <selection activeCell="I24" sqref="I24"/>
      <selection pane="bottomLeft" activeCell="I24" sqref="I24"/>
    </sheetView>
  </sheetViews>
  <sheetFormatPr baseColWidth="10" defaultColWidth="9.36328125" defaultRowHeight="14.5" outlineLevelCol="2" x14ac:dyDescent="0.35"/>
  <cols>
    <col min="1" max="1" width="3.36328125" style="56" customWidth="1"/>
    <col min="2" max="2" width="14.36328125" style="2" customWidth="1"/>
    <col min="3" max="3" width="6.6328125" style="2" customWidth="1"/>
    <col min="4" max="4" width="27.6328125" style="2" customWidth="1"/>
    <col min="5" max="5" width="74.6328125" style="2" hidden="1" customWidth="1" outlineLevel="1"/>
    <col min="6" max="6" width="11.6328125" style="9" customWidth="1" collapsed="1"/>
    <col min="7" max="7" width="15.36328125" style="171" customWidth="1"/>
    <col min="8" max="8" width="14.36328125" style="19" customWidth="1" outlineLevel="1"/>
    <col min="9" max="9" width="36.36328125" style="316" customWidth="1"/>
    <col min="10" max="14" width="4.6328125" style="174" hidden="1" customWidth="1" outlineLevel="1"/>
    <col min="15" max="15" width="4.36328125" style="9" customWidth="1" collapsed="1"/>
    <col min="16" max="16" width="4.36328125" style="2" customWidth="1"/>
    <col min="17" max="17" width="4.36328125" style="138" customWidth="1"/>
    <col min="18" max="18" width="4.36328125" style="2" customWidth="1"/>
    <col min="19" max="19" width="4.36328125" style="236" customWidth="1"/>
    <col min="20" max="27" width="4.36328125" style="241" customWidth="1"/>
    <col min="28" max="34" width="5.36328125" style="2" hidden="1" customWidth="1" outlineLevel="1"/>
    <col min="35" max="35" width="5.36328125" style="230" hidden="1" customWidth="1" outlineLevel="1"/>
    <col min="36" max="36" width="13.36328125" style="3" hidden="1" customWidth="1" outlineLevel="1"/>
    <col min="37" max="37" width="4.36328125" style="21" hidden="1" customWidth="1" outlineLevel="1"/>
    <col min="38" max="38" width="5.36328125" style="164" hidden="1" customWidth="1" outlineLevel="1"/>
    <col min="39" max="39" width="5.36328125" style="155" hidden="1" customWidth="1" outlineLevel="1" collapsed="1"/>
    <col min="40" max="46" width="5.36328125" style="155" hidden="1" customWidth="1" outlineLevel="1"/>
    <col min="47" max="47" width="5.36328125" style="123" hidden="1" customWidth="1" outlineLevel="2"/>
    <col min="48" max="48" width="6.36328125" style="122" hidden="1" customWidth="1" outlineLevel="2"/>
    <col min="49" max="49" width="14.36328125" style="21" hidden="1" customWidth="1" outlineLevel="2"/>
    <col min="50" max="50" width="5.36328125" style="164" hidden="1" customWidth="1" outlineLevel="2"/>
    <col min="51" max="51" width="5.36328125" style="155" hidden="1" customWidth="1" outlineLevel="1" collapsed="1"/>
    <col min="52" max="58" width="5.36328125" style="155" hidden="1" customWidth="1" outlineLevel="1"/>
    <col min="59" max="59" width="5.36328125" style="123" hidden="1" customWidth="1" outlineLevel="1"/>
    <col min="60" max="60" width="6.36328125" style="1" hidden="1" customWidth="1" outlineLevel="1"/>
    <col min="61" max="61" width="14.36328125" style="21" hidden="1" customWidth="1" outlineLevel="1"/>
    <col min="62" max="62" width="5.36328125" style="4" hidden="1" customWidth="1" outlineLevel="1"/>
    <col min="63" max="63" width="5.36328125" style="1" hidden="1" customWidth="1" outlineLevel="1"/>
    <col min="64" max="64" width="6.36328125" style="4" hidden="1" customWidth="1" outlineLevel="1"/>
    <col min="65" max="65" width="14.36328125" style="2" hidden="1" customWidth="1" outlineLevel="1"/>
    <col min="66" max="66" width="8" style="3" hidden="1" customWidth="1" outlineLevel="1"/>
    <col min="67" max="67" width="8" style="171" hidden="1" customWidth="1" outlineLevel="1"/>
    <col min="68" max="68" width="8" style="2" hidden="1" customWidth="1" outlineLevel="1"/>
    <col min="69" max="69" width="14.36328125" style="2" hidden="1" customWidth="1" outlineLevel="1"/>
    <col min="70" max="70" width="9.36328125" style="2" collapsed="1"/>
    <col min="71" max="16384" width="9.36328125" style="2"/>
  </cols>
  <sheetData>
    <row r="1" spans="1:69" x14ac:dyDescent="0.35">
      <c r="B1" s="52"/>
      <c r="I1" s="301"/>
      <c r="J1" s="463" t="s">
        <v>68</v>
      </c>
      <c r="K1" s="463"/>
      <c r="L1" s="463"/>
      <c r="M1" s="463"/>
      <c r="N1" s="463"/>
      <c r="S1" s="464" t="s">
        <v>69</v>
      </c>
      <c r="T1" s="465"/>
      <c r="U1" s="465"/>
      <c r="V1" s="465"/>
      <c r="W1" s="465"/>
      <c r="X1" s="465"/>
      <c r="Y1" s="465"/>
      <c r="Z1" s="465"/>
      <c r="AA1" s="466"/>
      <c r="AB1" s="462" t="s">
        <v>70</v>
      </c>
      <c r="AC1" s="462"/>
      <c r="AD1" s="462"/>
      <c r="AE1" s="462"/>
      <c r="AF1" s="462"/>
      <c r="AG1" s="462"/>
      <c r="AH1" s="462"/>
      <c r="AI1" s="462"/>
      <c r="AL1" s="147"/>
      <c r="AM1" s="458" t="s">
        <v>71</v>
      </c>
      <c r="AN1" s="458"/>
      <c r="AO1" s="458" t="s">
        <v>72</v>
      </c>
      <c r="AP1" s="458"/>
      <c r="AQ1" s="458" t="s">
        <v>73</v>
      </c>
      <c r="AR1" s="458"/>
      <c r="AS1" s="458" t="s">
        <v>74</v>
      </c>
      <c r="AT1" s="458"/>
      <c r="AU1" s="459"/>
      <c r="AV1" s="460"/>
      <c r="AW1" s="461"/>
      <c r="AX1" s="147"/>
      <c r="AY1" s="458" t="s">
        <v>71</v>
      </c>
      <c r="AZ1" s="458"/>
      <c r="BA1" s="458" t="s">
        <v>72</v>
      </c>
      <c r="BB1" s="458"/>
      <c r="BC1" s="458" t="s">
        <v>73</v>
      </c>
      <c r="BD1" s="458"/>
      <c r="BE1" s="458" t="s">
        <v>74</v>
      </c>
      <c r="BF1" s="458"/>
      <c r="BG1" s="458"/>
      <c r="BH1" s="458"/>
      <c r="BI1" s="458"/>
      <c r="BN1" s="74" t="s">
        <v>75</v>
      </c>
      <c r="BO1" s="170"/>
      <c r="BP1" s="170"/>
      <c r="BQ1" s="106"/>
    </row>
    <row r="2" spans="1:69" ht="30" customHeight="1" x14ac:dyDescent="0.35">
      <c r="A2" s="394"/>
      <c r="B2" s="32" t="s">
        <v>76</v>
      </c>
      <c r="C2" s="12" t="s">
        <v>77</v>
      </c>
      <c r="D2" s="17" t="s">
        <v>78</v>
      </c>
      <c r="E2" s="15" t="s">
        <v>79</v>
      </c>
      <c r="F2" s="175" t="s">
        <v>80</v>
      </c>
      <c r="G2" s="335" t="s">
        <v>81</v>
      </c>
      <c r="H2" s="18" t="s">
        <v>82</v>
      </c>
      <c r="I2" s="303" t="s">
        <v>83</v>
      </c>
      <c r="J2" s="173" t="s">
        <v>84</v>
      </c>
      <c r="K2" s="173" t="s">
        <v>85</v>
      </c>
      <c r="L2" s="173" t="s">
        <v>86</v>
      </c>
      <c r="M2" s="173" t="s">
        <v>87</v>
      </c>
      <c r="N2" s="181" t="s">
        <v>88</v>
      </c>
      <c r="O2" s="208" t="s">
        <v>89</v>
      </c>
      <c r="P2" s="36"/>
      <c r="Q2" s="139"/>
      <c r="R2" s="15" t="s">
        <v>90</v>
      </c>
      <c r="S2" s="184" t="s">
        <v>91</v>
      </c>
      <c r="T2" s="184" t="s">
        <v>92</v>
      </c>
      <c r="U2" s="184" t="s">
        <v>93</v>
      </c>
      <c r="V2" s="184" t="s">
        <v>94</v>
      </c>
      <c r="W2" s="184" t="s">
        <v>95</v>
      </c>
      <c r="X2" s="184" t="s">
        <v>96</v>
      </c>
      <c r="Y2" s="184" t="s">
        <v>97</v>
      </c>
      <c r="Z2" s="184" t="s">
        <v>98</v>
      </c>
      <c r="AA2" s="184" t="s">
        <v>99</v>
      </c>
      <c r="AB2" s="25" t="s">
        <v>100</v>
      </c>
      <c r="AC2" s="25" t="s">
        <v>101</v>
      </c>
      <c r="AD2" s="25" t="s">
        <v>102</v>
      </c>
      <c r="AE2" s="25" t="s">
        <v>103</v>
      </c>
      <c r="AF2" s="25" t="s">
        <v>104</v>
      </c>
      <c r="AG2" s="25" t="s">
        <v>105</v>
      </c>
      <c r="AH2" s="25" t="s">
        <v>106</v>
      </c>
      <c r="AI2" s="244" t="s">
        <v>107</v>
      </c>
      <c r="AJ2" s="70" t="s">
        <v>108</v>
      </c>
      <c r="AK2" s="16"/>
      <c r="AL2" s="148" t="s">
        <v>50</v>
      </c>
      <c r="AM2" s="149" t="s">
        <v>109</v>
      </c>
      <c r="AN2" s="150" t="s">
        <v>110</v>
      </c>
      <c r="AO2" s="149" t="s">
        <v>109</v>
      </c>
      <c r="AP2" s="150" t="s">
        <v>110</v>
      </c>
      <c r="AQ2" s="149" t="s">
        <v>109</v>
      </c>
      <c r="AR2" s="150" t="s">
        <v>110</v>
      </c>
      <c r="AS2" s="149" t="s">
        <v>109</v>
      </c>
      <c r="AT2" s="151" t="s">
        <v>110</v>
      </c>
      <c r="AU2" s="112" t="s">
        <v>111</v>
      </c>
      <c r="AV2" s="60" t="s">
        <v>112</v>
      </c>
      <c r="AW2" s="62" t="s">
        <v>113</v>
      </c>
      <c r="AX2" s="165" t="s">
        <v>66</v>
      </c>
      <c r="AY2" s="149" t="s">
        <v>109</v>
      </c>
      <c r="AZ2" s="150" t="s">
        <v>110</v>
      </c>
      <c r="BA2" s="149" t="s">
        <v>109</v>
      </c>
      <c r="BB2" s="150" t="s">
        <v>110</v>
      </c>
      <c r="BC2" s="149" t="s">
        <v>109</v>
      </c>
      <c r="BD2" s="150" t="s">
        <v>110</v>
      </c>
      <c r="BE2" s="149" t="s">
        <v>109</v>
      </c>
      <c r="BF2" s="150" t="s">
        <v>110</v>
      </c>
      <c r="BG2" s="112" t="s">
        <v>114</v>
      </c>
      <c r="BH2" s="60" t="s">
        <v>112</v>
      </c>
      <c r="BI2" s="62" t="s">
        <v>115</v>
      </c>
      <c r="BJ2" s="124" t="s">
        <v>116</v>
      </c>
      <c r="BK2" s="26" t="s">
        <v>117</v>
      </c>
      <c r="BL2" s="134" t="s">
        <v>112</v>
      </c>
      <c r="BM2" s="109" t="s">
        <v>118</v>
      </c>
      <c r="BN2" s="124" t="s">
        <v>119</v>
      </c>
      <c r="BO2" s="34" t="s">
        <v>120</v>
      </c>
      <c r="BP2" s="8" t="s">
        <v>121</v>
      </c>
      <c r="BQ2" s="8" t="s">
        <v>122</v>
      </c>
    </row>
    <row r="3" spans="1:69" ht="60" customHeight="1" x14ac:dyDescent="0.35">
      <c r="A3" s="394">
        <v>1</v>
      </c>
      <c r="B3" s="36" t="s">
        <v>123</v>
      </c>
      <c r="C3" s="14">
        <v>20</v>
      </c>
      <c r="D3" s="41" t="s">
        <v>124</v>
      </c>
      <c r="E3" s="26" t="s">
        <v>125</v>
      </c>
      <c r="F3" s="176" t="s">
        <v>126</v>
      </c>
      <c r="G3" s="336" t="e">
        <f>#REF!</f>
        <v>#REF!</v>
      </c>
      <c r="H3" s="23"/>
      <c r="I3" s="302" t="s">
        <v>127</v>
      </c>
      <c r="J3" s="201"/>
      <c r="K3" s="201"/>
      <c r="L3" s="201">
        <v>1</v>
      </c>
      <c r="M3" s="201"/>
      <c r="N3" s="204">
        <v>1</v>
      </c>
      <c r="O3" s="209" t="s">
        <v>5</v>
      </c>
      <c r="P3" s="22" t="s">
        <v>128</v>
      </c>
      <c r="Q3" s="140" t="s">
        <v>129</v>
      </c>
      <c r="R3" s="16">
        <v>5</v>
      </c>
      <c r="S3" s="231">
        <v>1</v>
      </c>
      <c r="T3" s="231"/>
      <c r="U3" s="231"/>
      <c r="V3" s="231"/>
      <c r="W3" s="231">
        <v>1</v>
      </c>
      <c r="X3" s="231">
        <v>1</v>
      </c>
      <c r="Y3" s="231"/>
      <c r="Z3" s="231">
        <v>1</v>
      </c>
      <c r="AA3" s="231"/>
      <c r="AB3" s="50"/>
      <c r="AC3" s="50"/>
      <c r="AD3" s="50"/>
      <c r="AE3" s="50"/>
      <c r="AF3" s="50"/>
      <c r="AG3" s="50"/>
      <c r="AH3" s="50"/>
      <c r="AI3" s="245"/>
      <c r="AJ3" s="71" t="e">
        <f>#REF!</f>
        <v>#REF!</v>
      </c>
      <c r="AK3" s="65">
        <f t="shared" ref="AK3:AK11" si="0">AL3+AX3</f>
        <v>9</v>
      </c>
      <c r="AL3" s="148">
        <f t="shared" ref="AL3:AL46" si="1">AM3+AN3+AO3+AP3+AQ3+AR3+AS3+AT3</f>
        <v>5</v>
      </c>
      <c r="AM3" s="393"/>
      <c r="AN3" s="152">
        <v>3</v>
      </c>
      <c r="AO3" s="393"/>
      <c r="AP3" s="393"/>
      <c r="AQ3" s="393"/>
      <c r="AR3" s="152">
        <v>2</v>
      </c>
      <c r="AS3" s="393"/>
      <c r="AT3" s="393"/>
      <c r="AU3" s="113" t="e">
        <f>AL3*#REF!</f>
        <v>#REF!</v>
      </c>
      <c r="AV3" s="114" t="e">
        <f>AL3*#REF!</f>
        <v>#REF!</v>
      </c>
      <c r="AW3" s="63" t="e">
        <f t="shared" ref="AW3:AW8" si="2">AV3*120</f>
        <v>#REF!</v>
      </c>
      <c r="AX3" s="165">
        <f t="shared" ref="AX3:AX46" si="3">AY3+AZ3+BA3+BB3+BC3+BD3+BE3+BF3</f>
        <v>4</v>
      </c>
      <c r="AY3" s="153"/>
      <c r="AZ3" s="152">
        <v>2</v>
      </c>
      <c r="BA3" s="393"/>
      <c r="BB3" s="393"/>
      <c r="BC3" s="393"/>
      <c r="BD3" s="152">
        <v>2</v>
      </c>
      <c r="BE3" s="393"/>
      <c r="BF3" s="393"/>
      <c r="BG3" s="113" t="e">
        <f>AX3*#REF!</f>
        <v>#REF!</v>
      </c>
      <c r="BH3" s="113" t="e">
        <f>AX3*#REF!</f>
        <v>#REF!</v>
      </c>
      <c r="BI3" s="63" t="e">
        <f>BH3*120</f>
        <v>#REF!</v>
      </c>
      <c r="BJ3" s="124" t="e">
        <f>#REF!</f>
        <v>#REF!</v>
      </c>
      <c r="BK3" s="26" t="e">
        <f>#REF!</f>
        <v>#REF!</v>
      </c>
      <c r="BL3" s="135" t="e">
        <f t="shared" ref="BL3:BL8" si="4">BJ3+BK3+AV3+BH3</f>
        <v>#REF!</v>
      </c>
      <c r="BM3" s="110" t="e">
        <f>BL3*120</f>
        <v>#REF!</v>
      </c>
      <c r="BN3" s="74"/>
      <c r="BO3" s="106" t="e">
        <f>BL3*0.05</f>
        <v>#REF!</v>
      </c>
      <c r="BP3" s="10">
        <v>120</v>
      </c>
      <c r="BQ3" s="61">
        <f>(BN3+BP3)*120</f>
        <v>14400</v>
      </c>
    </row>
    <row r="4" spans="1:69" ht="60" customHeight="1" x14ac:dyDescent="0.35">
      <c r="A4" s="394">
        <v>2</v>
      </c>
      <c r="B4" s="54"/>
      <c r="C4" s="7"/>
      <c r="D4" s="42" t="s">
        <v>124</v>
      </c>
      <c r="E4" s="42" t="s">
        <v>130</v>
      </c>
      <c r="F4" s="177" t="s">
        <v>131</v>
      </c>
      <c r="G4" s="337" t="e">
        <f>#REF!</f>
        <v>#REF!</v>
      </c>
      <c r="H4" s="23"/>
      <c r="I4" s="303" t="s">
        <v>132</v>
      </c>
      <c r="J4" s="201">
        <v>1</v>
      </c>
      <c r="K4" s="201"/>
      <c r="L4" s="201">
        <v>1</v>
      </c>
      <c r="M4" s="201"/>
      <c r="N4" s="204"/>
      <c r="O4" s="210"/>
      <c r="P4" s="22" t="s">
        <v>128</v>
      </c>
      <c r="Q4" s="140" t="s">
        <v>129</v>
      </c>
      <c r="R4" s="16">
        <v>5</v>
      </c>
      <c r="S4" s="232">
        <v>1</v>
      </c>
      <c r="T4" s="232"/>
      <c r="U4" s="232"/>
      <c r="V4" s="232"/>
      <c r="W4" s="232">
        <v>1</v>
      </c>
      <c r="X4" s="232">
        <v>1</v>
      </c>
      <c r="Y4" s="232"/>
      <c r="Z4" s="232">
        <v>1</v>
      </c>
      <c r="AA4" s="232"/>
      <c r="AB4" s="35"/>
      <c r="AC4" s="35"/>
      <c r="AD4" s="35"/>
      <c r="AE4" s="35"/>
      <c r="AF4" s="35"/>
      <c r="AG4" s="35"/>
      <c r="AH4" s="35"/>
      <c r="AI4" s="245"/>
      <c r="AJ4" s="72"/>
      <c r="AK4" s="66">
        <f t="shared" si="0"/>
        <v>8</v>
      </c>
      <c r="AL4" s="148">
        <f>AM4+AN4+AO4+AP4+AQ4+AR4+AS4+AT4</f>
        <v>4</v>
      </c>
      <c r="AM4" s="152">
        <v>2</v>
      </c>
      <c r="AN4" s="393"/>
      <c r="AO4" s="393"/>
      <c r="AP4" s="393"/>
      <c r="AQ4" s="152">
        <v>2</v>
      </c>
      <c r="AR4" s="393"/>
      <c r="AS4" s="393"/>
      <c r="AT4" s="393"/>
      <c r="AU4" s="113" t="e">
        <f>AL4*#REF!</f>
        <v>#REF!</v>
      </c>
      <c r="AV4" s="114" t="e">
        <f>AL4*#REF!</f>
        <v>#REF!</v>
      </c>
      <c r="AW4" s="63" t="e">
        <f t="shared" si="2"/>
        <v>#REF!</v>
      </c>
      <c r="AX4" s="165">
        <f t="shared" si="3"/>
        <v>4</v>
      </c>
      <c r="AY4" s="152">
        <v>2</v>
      </c>
      <c r="AZ4" s="153"/>
      <c r="BA4" s="393"/>
      <c r="BB4" s="393"/>
      <c r="BC4" s="152">
        <v>2</v>
      </c>
      <c r="BD4" s="393"/>
      <c r="BE4" s="393"/>
      <c r="BF4" s="393"/>
      <c r="BG4" s="113" t="e">
        <f>AX4*#REF!</f>
        <v>#REF!</v>
      </c>
      <c r="BH4" s="113" t="e">
        <f>AX4*#REF!</f>
        <v>#REF!</v>
      </c>
      <c r="BI4" s="63" t="e">
        <f t="shared" ref="BI4:BI8" si="5">BH4*120</f>
        <v>#REF!</v>
      </c>
      <c r="BJ4" s="124" t="e">
        <f>#REF!</f>
        <v>#REF!</v>
      </c>
      <c r="BK4" s="26" t="e">
        <f>#REF!</f>
        <v>#REF!</v>
      </c>
      <c r="BL4" s="135" t="e">
        <f t="shared" si="4"/>
        <v>#REF!</v>
      </c>
      <c r="BM4" s="110" t="e">
        <f>BL4*120</f>
        <v>#REF!</v>
      </c>
      <c r="BN4" s="74"/>
      <c r="BO4" s="106" t="e">
        <f>BL4*0.05</f>
        <v>#REF!</v>
      </c>
      <c r="BP4" s="10">
        <v>120</v>
      </c>
      <c r="BQ4" s="61">
        <f t="shared" ref="BQ4:BQ8" si="6">(BN4+BP4)*120</f>
        <v>14400</v>
      </c>
    </row>
    <row r="5" spans="1:69" ht="60" customHeight="1" x14ac:dyDescent="0.35">
      <c r="A5" s="394">
        <v>3</v>
      </c>
      <c r="B5" s="54"/>
      <c r="C5" s="7"/>
      <c r="D5" s="8" t="s">
        <v>133</v>
      </c>
      <c r="E5" s="26" t="s">
        <v>134</v>
      </c>
      <c r="F5" s="178" t="s">
        <v>135</v>
      </c>
      <c r="G5" s="336" t="e">
        <f>#REF!</f>
        <v>#REF!</v>
      </c>
      <c r="H5" s="29"/>
      <c r="I5" s="303" t="s">
        <v>136</v>
      </c>
      <c r="J5" s="201">
        <v>1</v>
      </c>
      <c r="K5" s="201"/>
      <c r="L5" s="201"/>
      <c r="M5" s="201">
        <v>1</v>
      </c>
      <c r="N5" s="204"/>
      <c r="O5" s="210"/>
      <c r="P5" s="10" t="s">
        <v>128</v>
      </c>
      <c r="Q5" s="140" t="s">
        <v>129</v>
      </c>
      <c r="R5" s="16">
        <v>5</v>
      </c>
      <c r="S5" s="232">
        <v>1</v>
      </c>
      <c r="T5" s="232">
        <v>1</v>
      </c>
      <c r="U5" s="232">
        <v>1</v>
      </c>
      <c r="V5" s="232"/>
      <c r="W5" s="232"/>
      <c r="X5" s="232">
        <v>1</v>
      </c>
      <c r="Y5" s="232"/>
      <c r="Z5" s="232"/>
      <c r="AA5" s="232"/>
      <c r="AB5" s="35"/>
      <c r="AC5" s="35"/>
      <c r="AD5" s="35"/>
      <c r="AE5" s="35"/>
      <c r="AF5" s="35"/>
      <c r="AG5" s="35"/>
      <c r="AH5" s="35"/>
      <c r="AI5" s="245"/>
      <c r="AJ5" s="72"/>
      <c r="AK5" s="67">
        <f t="shared" si="0"/>
        <v>8</v>
      </c>
      <c r="AL5" s="148">
        <f t="shared" si="1"/>
        <v>4</v>
      </c>
      <c r="AM5" s="153"/>
      <c r="AN5" s="153"/>
      <c r="AO5" s="153"/>
      <c r="AP5" s="154">
        <v>2</v>
      </c>
      <c r="AQ5" s="153"/>
      <c r="AR5" s="153"/>
      <c r="AS5" s="153"/>
      <c r="AT5" s="154">
        <v>2</v>
      </c>
      <c r="AU5" s="113" t="e">
        <f>AL5*#REF!</f>
        <v>#REF!</v>
      </c>
      <c r="AV5" s="114" t="e">
        <f>AL5*#REF!</f>
        <v>#REF!</v>
      </c>
      <c r="AW5" s="63" t="e">
        <f t="shared" si="2"/>
        <v>#REF!</v>
      </c>
      <c r="AX5" s="165">
        <f t="shared" si="3"/>
        <v>4</v>
      </c>
      <c r="AY5" s="153"/>
      <c r="AZ5" s="153"/>
      <c r="BA5" s="153"/>
      <c r="BB5" s="154">
        <v>2</v>
      </c>
      <c r="BC5" s="153"/>
      <c r="BD5" s="153"/>
      <c r="BE5" s="153"/>
      <c r="BF5" s="154">
        <v>2</v>
      </c>
      <c r="BG5" s="115" t="e">
        <f>AX5*#REF!</f>
        <v>#REF!</v>
      </c>
      <c r="BH5" s="113" t="e">
        <f>AX5*#REF!</f>
        <v>#REF!</v>
      </c>
      <c r="BI5" s="63" t="e">
        <f t="shared" si="5"/>
        <v>#REF!</v>
      </c>
      <c r="BJ5" s="124" t="e">
        <f>#REF!</f>
        <v>#REF!</v>
      </c>
      <c r="BK5" s="26" t="e">
        <f>#REF!</f>
        <v>#REF!</v>
      </c>
      <c r="BL5" s="135" t="e">
        <f t="shared" si="4"/>
        <v>#REF!</v>
      </c>
      <c r="BM5" s="110" t="e">
        <f t="shared" ref="BM5:BM8" si="7">BL5*120</f>
        <v>#REF!</v>
      </c>
      <c r="BN5" s="74"/>
      <c r="BO5" s="106" t="e">
        <f>BL5*0.05</f>
        <v>#REF!</v>
      </c>
      <c r="BP5" s="10">
        <v>120</v>
      </c>
      <c r="BQ5" s="61">
        <f t="shared" si="6"/>
        <v>14400</v>
      </c>
    </row>
    <row r="6" spans="1:69" ht="60" customHeight="1" x14ac:dyDescent="0.35">
      <c r="A6" s="394">
        <v>4</v>
      </c>
      <c r="B6" s="54"/>
      <c r="C6" s="7"/>
      <c r="D6" s="8" t="s">
        <v>137</v>
      </c>
      <c r="E6" s="49" t="s">
        <v>138</v>
      </c>
      <c r="F6" s="179" t="s">
        <v>139</v>
      </c>
      <c r="G6" s="337" t="e">
        <f>#REF!</f>
        <v>#REF!</v>
      </c>
      <c r="H6" s="27"/>
      <c r="I6" s="303" t="s">
        <v>140</v>
      </c>
      <c r="J6" s="201"/>
      <c r="K6" s="201"/>
      <c r="L6" s="201">
        <v>1</v>
      </c>
      <c r="M6" s="201"/>
      <c r="N6" s="204">
        <v>1</v>
      </c>
      <c r="O6" s="211"/>
      <c r="P6" s="10" t="s">
        <v>128</v>
      </c>
      <c r="Q6" s="140" t="s">
        <v>129</v>
      </c>
      <c r="R6" s="16">
        <v>5</v>
      </c>
      <c r="S6" s="232"/>
      <c r="T6" s="232"/>
      <c r="U6" s="232">
        <v>1</v>
      </c>
      <c r="V6" s="232">
        <v>1</v>
      </c>
      <c r="W6" s="232">
        <v>1</v>
      </c>
      <c r="X6" s="232">
        <v>1</v>
      </c>
      <c r="Y6" s="232"/>
      <c r="Z6" s="232"/>
      <c r="AA6" s="232"/>
      <c r="AB6" s="35"/>
      <c r="AC6" s="35"/>
      <c r="AD6" s="35"/>
      <c r="AE6" s="35"/>
      <c r="AF6" s="35"/>
      <c r="AG6" s="35"/>
      <c r="AH6" s="35"/>
      <c r="AI6" s="245"/>
      <c r="AJ6" s="72"/>
      <c r="AK6" s="58">
        <f t="shared" si="0"/>
        <v>8</v>
      </c>
      <c r="AL6" s="148">
        <f t="shared" si="1"/>
        <v>4</v>
      </c>
      <c r="AM6" s="393"/>
      <c r="AN6" s="393"/>
      <c r="AO6" s="152">
        <v>2</v>
      </c>
      <c r="AP6" s="393"/>
      <c r="AQ6" s="393"/>
      <c r="AR6" s="393"/>
      <c r="AS6" s="152">
        <v>2</v>
      </c>
      <c r="AT6" s="393"/>
      <c r="AU6" s="113" t="e">
        <f>AL6*#REF!</f>
        <v>#REF!</v>
      </c>
      <c r="AV6" s="114" t="e">
        <f>AL6*#REF!</f>
        <v>#REF!</v>
      </c>
      <c r="AW6" s="63" t="e">
        <f t="shared" si="2"/>
        <v>#REF!</v>
      </c>
      <c r="AX6" s="165">
        <f t="shared" si="3"/>
        <v>4</v>
      </c>
      <c r="AY6" s="393"/>
      <c r="AZ6" s="393"/>
      <c r="BA6" s="152">
        <v>2</v>
      </c>
      <c r="BB6" s="393"/>
      <c r="BC6" s="393"/>
      <c r="BD6" s="393"/>
      <c r="BE6" s="152">
        <v>2</v>
      </c>
      <c r="BF6" s="393"/>
      <c r="BG6" s="113" t="e">
        <f>AX6*#REF!</f>
        <v>#REF!</v>
      </c>
      <c r="BH6" s="113" t="e">
        <f>AX6*#REF!</f>
        <v>#REF!</v>
      </c>
      <c r="BI6" s="63" t="e">
        <f t="shared" si="5"/>
        <v>#REF!</v>
      </c>
      <c r="BJ6" s="124" t="e">
        <f>#REF!</f>
        <v>#REF!</v>
      </c>
      <c r="BK6" s="26" t="e">
        <f>#REF!</f>
        <v>#REF!</v>
      </c>
      <c r="BL6" s="135" t="e">
        <f t="shared" si="4"/>
        <v>#REF!</v>
      </c>
      <c r="BM6" s="110" t="e">
        <f t="shared" si="7"/>
        <v>#REF!</v>
      </c>
      <c r="BN6" s="74"/>
      <c r="BO6" s="106" t="e">
        <f>BL6*0.05</f>
        <v>#REF!</v>
      </c>
      <c r="BP6" s="10">
        <v>120</v>
      </c>
      <c r="BQ6" s="61">
        <f t="shared" si="6"/>
        <v>14400</v>
      </c>
    </row>
    <row r="7" spans="1:69" ht="60" customHeight="1" x14ac:dyDescent="0.35">
      <c r="A7" s="394">
        <v>5</v>
      </c>
      <c r="B7" s="54"/>
      <c r="C7" s="7"/>
      <c r="D7" s="42" t="s">
        <v>124</v>
      </c>
      <c r="E7" s="42" t="s">
        <v>130</v>
      </c>
      <c r="F7" s="177" t="s">
        <v>141</v>
      </c>
      <c r="G7" s="337" t="e">
        <f>#REF!</f>
        <v>#REF!</v>
      </c>
      <c r="H7" s="23"/>
      <c r="I7" s="303" t="s">
        <v>142</v>
      </c>
      <c r="J7" s="201"/>
      <c r="K7" s="201"/>
      <c r="L7" s="201">
        <v>1</v>
      </c>
      <c r="M7" s="201"/>
      <c r="N7" s="204"/>
      <c r="O7" s="212" t="s">
        <v>5</v>
      </c>
      <c r="P7" s="47"/>
      <c r="Q7" s="140" t="s">
        <v>129</v>
      </c>
      <c r="R7" s="16">
        <v>5</v>
      </c>
      <c r="S7" s="232">
        <v>1</v>
      </c>
      <c r="T7" s="232">
        <v>1</v>
      </c>
      <c r="U7" s="232"/>
      <c r="V7" s="232">
        <v>1</v>
      </c>
      <c r="W7" s="232">
        <v>1</v>
      </c>
      <c r="X7" s="232">
        <v>1</v>
      </c>
      <c r="Y7" s="232"/>
      <c r="Z7" s="232"/>
      <c r="AA7" s="232"/>
      <c r="AB7" s="35"/>
      <c r="AC7" s="35"/>
      <c r="AD7" s="35"/>
      <c r="AE7" s="35"/>
      <c r="AF7" s="35"/>
      <c r="AG7" s="35"/>
      <c r="AH7" s="35"/>
      <c r="AI7" s="245"/>
      <c r="AJ7" s="72"/>
      <c r="AK7" s="66">
        <f t="shared" si="0"/>
        <v>1</v>
      </c>
      <c r="AL7" s="148">
        <f t="shared" si="1"/>
        <v>0</v>
      </c>
      <c r="AM7" s="333"/>
      <c r="AN7" s="333"/>
      <c r="AO7" s="393"/>
      <c r="AP7" s="393"/>
      <c r="AQ7" s="393"/>
      <c r="AR7" s="393"/>
      <c r="AS7" s="393"/>
      <c r="AT7" s="393"/>
      <c r="AU7" s="113" t="e">
        <f>AL7*#REF!</f>
        <v>#REF!</v>
      </c>
      <c r="AV7" s="114" t="e">
        <f>AL7*#REF!</f>
        <v>#REF!</v>
      </c>
      <c r="AW7" s="63" t="e">
        <f t="shared" si="2"/>
        <v>#REF!</v>
      </c>
      <c r="AX7" s="165">
        <f t="shared" si="3"/>
        <v>1</v>
      </c>
      <c r="AY7" s="195">
        <v>1</v>
      </c>
      <c r="AZ7" s="393"/>
      <c r="BA7" s="393"/>
      <c r="BB7" s="393"/>
      <c r="BC7" s="393"/>
      <c r="BD7" s="393"/>
      <c r="BE7" s="393"/>
      <c r="BF7" s="393"/>
      <c r="BG7" s="113" t="e">
        <f>AX7*#REF!</f>
        <v>#REF!</v>
      </c>
      <c r="BH7" s="113" t="e">
        <f>AX7*#REF!</f>
        <v>#REF!</v>
      </c>
      <c r="BI7" s="63" t="e">
        <f t="shared" si="5"/>
        <v>#REF!</v>
      </c>
      <c r="BJ7" s="124" t="e">
        <f>#REF!</f>
        <v>#REF!</v>
      </c>
      <c r="BK7" s="26" t="e">
        <f>#REF!</f>
        <v>#REF!</v>
      </c>
      <c r="BL7" s="135" t="e">
        <f t="shared" si="4"/>
        <v>#REF!</v>
      </c>
      <c r="BM7" s="110" t="e">
        <f t="shared" si="7"/>
        <v>#REF!</v>
      </c>
      <c r="BN7" s="74"/>
      <c r="BO7" s="106" t="e">
        <f>BL7*0.2</f>
        <v>#REF!</v>
      </c>
      <c r="BP7" s="10">
        <v>120</v>
      </c>
      <c r="BQ7" s="61">
        <f t="shared" si="6"/>
        <v>14400</v>
      </c>
    </row>
    <row r="8" spans="1:69" ht="60" customHeight="1" thickBot="1" x14ac:dyDescent="0.4">
      <c r="A8" s="53">
        <v>6</v>
      </c>
      <c r="B8" s="54"/>
      <c r="C8" s="7"/>
      <c r="D8" s="30" t="s">
        <v>137</v>
      </c>
      <c r="E8" s="75" t="s">
        <v>138</v>
      </c>
      <c r="F8" s="178" t="s">
        <v>143</v>
      </c>
      <c r="G8" s="337" t="e">
        <f>#REF!</f>
        <v>#REF!</v>
      </c>
      <c r="H8" s="27"/>
      <c r="I8" s="304" t="s">
        <v>144</v>
      </c>
      <c r="J8" s="203"/>
      <c r="K8" s="203"/>
      <c r="L8" s="203">
        <v>1</v>
      </c>
      <c r="M8" s="203"/>
      <c r="N8" s="205">
        <v>1</v>
      </c>
      <c r="O8" s="213" t="s">
        <v>5</v>
      </c>
      <c r="P8" s="47"/>
      <c r="Q8" s="141" t="s">
        <v>129</v>
      </c>
      <c r="R8" s="69">
        <v>5</v>
      </c>
      <c r="S8" s="233">
        <v>1</v>
      </c>
      <c r="T8" s="233"/>
      <c r="U8" s="233"/>
      <c r="V8" s="233"/>
      <c r="W8" s="233"/>
      <c r="X8" s="233">
        <v>1</v>
      </c>
      <c r="Y8" s="233"/>
      <c r="Z8" s="233">
        <v>1</v>
      </c>
      <c r="AA8" s="233"/>
      <c r="AB8" s="77"/>
      <c r="AC8" s="77"/>
      <c r="AD8" s="77"/>
      <c r="AE8" s="77"/>
      <c r="AF8" s="77"/>
      <c r="AG8" s="77"/>
      <c r="AH8" s="77"/>
      <c r="AI8" s="246"/>
      <c r="AJ8" s="72"/>
      <c r="AK8" s="67">
        <f t="shared" si="0"/>
        <v>1</v>
      </c>
      <c r="AL8" s="156">
        <f t="shared" si="1"/>
        <v>1</v>
      </c>
      <c r="AM8" s="195">
        <v>1</v>
      </c>
      <c r="AN8" s="333"/>
      <c r="AO8" s="393"/>
      <c r="AP8" s="153"/>
      <c r="AQ8" s="153"/>
      <c r="AR8" s="153"/>
      <c r="AS8" s="153"/>
      <c r="AT8" s="153"/>
      <c r="AU8" s="115" t="e">
        <f>AL8*#REF!</f>
        <v>#REF!</v>
      </c>
      <c r="AV8" s="116" t="e">
        <f>AL8*#REF!</f>
        <v>#REF!</v>
      </c>
      <c r="AW8" s="78" t="e">
        <f t="shared" si="2"/>
        <v>#REF!</v>
      </c>
      <c r="AX8" s="166">
        <f t="shared" si="3"/>
        <v>0</v>
      </c>
      <c r="AY8" s="393"/>
      <c r="AZ8" s="393"/>
      <c r="BA8" s="153"/>
      <c r="BB8" s="153"/>
      <c r="BC8" s="153"/>
      <c r="BD8" s="153"/>
      <c r="BE8" s="153"/>
      <c r="BF8" s="153"/>
      <c r="BG8" s="115" t="e">
        <f>AX8*#REF!</f>
        <v>#REF!</v>
      </c>
      <c r="BH8" s="115" t="e">
        <f>AX8*#REF!</f>
        <v>#REF!</v>
      </c>
      <c r="BI8" s="78" t="e">
        <f t="shared" si="5"/>
        <v>#REF!</v>
      </c>
      <c r="BJ8" s="125" t="e">
        <f>#REF!</f>
        <v>#REF!</v>
      </c>
      <c r="BK8" s="42" t="e">
        <f>#REF!</f>
        <v>#REF!</v>
      </c>
      <c r="BL8" s="135" t="e">
        <f t="shared" si="4"/>
        <v>#REF!</v>
      </c>
      <c r="BM8" s="110" t="e">
        <f t="shared" si="7"/>
        <v>#REF!</v>
      </c>
      <c r="BN8" s="74"/>
      <c r="BO8" s="106" t="e">
        <f>BL8*0.2</f>
        <v>#REF!</v>
      </c>
      <c r="BP8" s="10">
        <v>120</v>
      </c>
      <c r="BQ8" s="61">
        <f t="shared" si="6"/>
        <v>14400</v>
      </c>
    </row>
    <row r="9" spans="1:69" s="91" customFormat="1" ht="15" customHeight="1" thickBot="1" x14ac:dyDescent="0.4">
      <c r="A9" s="80"/>
      <c r="B9" s="81"/>
      <c r="C9" s="82"/>
      <c r="D9" s="83"/>
      <c r="E9" s="84"/>
      <c r="F9" s="85"/>
      <c r="G9" s="84"/>
      <c r="H9" s="84"/>
      <c r="I9" s="305"/>
      <c r="J9" s="203"/>
      <c r="K9" s="203"/>
      <c r="L9" s="203"/>
      <c r="M9" s="203"/>
      <c r="N9" s="205"/>
      <c r="O9" s="85"/>
      <c r="P9" s="84"/>
      <c r="Q9" s="142"/>
      <c r="R9" s="84"/>
      <c r="S9" s="234"/>
      <c r="T9" s="235"/>
      <c r="U9" s="235"/>
      <c r="V9" s="235"/>
      <c r="W9" s="235"/>
      <c r="X9" s="235"/>
      <c r="Y9" s="235"/>
      <c r="Z9" s="235"/>
      <c r="AA9" s="235"/>
      <c r="AB9" s="84"/>
      <c r="AC9" s="84"/>
      <c r="AD9" s="84"/>
      <c r="AE9" s="84"/>
      <c r="AF9" s="84"/>
      <c r="AG9" s="84"/>
      <c r="AH9" s="84"/>
      <c r="AI9" s="247"/>
      <c r="AJ9" s="86"/>
      <c r="AK9" s="87">
        <f t="shared" si="0"/>
        <v>35</v>
      </c>
      <c r="AL9" s="157">
        <f t="shared" si="1"/>
        <v>18</v>
      </c>
      <c r="AM9" s="158">
        <f t="shared" ref="AM9:AT9" si="8">SUM(AM3:AM8)</f>
        <v>3</v>
      </c>
      <c r="AN9" s="158">
        <f t="shared" si="8"/>
        <v>3</v>
      </c>
      <c r="AO9" s="158">
        <f t="shared" si="8"/>
        <v>2</v>
      </c>
      <c r="AP9" s="158">
        <f t="shared" si="8"/>
        <v>2</v>
      </c>
      <c r="AQ9" s="158">
        <f t="shared" si="8"/>
        <v>2</v>
      </c>
      <c r="AR9" s="158">
        <f t="shared" si="8"/>
        <v>2</v>
      </c>
      <c r="AS9" s="158">
        <f t="shared" si="8"/>
        <v>2</v>
      </c>
      <c r="AT9" s="158">
        <f t="shared" si="8"/>
        <v>2</v>
      </c>
      <c r="AU9" s="117" t="e">
        <f t="shared" ref="AU9" si="9">SUM(AU3:AU8)</f>
        <v>#REF!</v>
      </c>
      <c r="AV9" s="117"/>
      <c r="AW9" s="88"/>
      <c r="AX9" s="167">
        <f t="shared" si="3"/>
        <v>17</v>
      </c>
      <c r="AY9" s="158">
        <f t="shared" ref="AY9:BF9" si="10">SUM(AY3:AY8)</f>
        <v>3</v>
      </c>
      <c r="AZ9" s="158">
        <f t="shared" si="10"/>
        <v>2</v>
      </c>
      <c r="BA9" s="158">
        <f t="shared" si="10"/>
        <v>2</v>
      </c>
      <c r="BB9" s="158">
        <f t="shared" si="10"/>
        <v>2</v>
      </c>
      <c r="BC9" s="158">
        <f t="shared" si="10"/>
        <v>2</v>
      </c>
      <c r="BD9" s="158">
        <f t="shared" si="10"/>
        <v>2</v>
      </c>
      <c r="BE9" s="158">
        <f t="shared" si="10"/>
        <v>2</v>
      </c>
      <c r="BF9" s="158">
        <f t="shared" si="10"/>
        <v>2</v>
      </c>
      <c r="BG9" s="117" t="e">
        <f t="shared" ref="BG9" si="11">SUM(BG3:BG8)</f>
        <v>#REF!</v>
      </c>
      <c r="BH9" s="117"/>
      <c r="BI9" s="88"/>
      <c r="BJ9" s="126"/>
      <c r="BK9" s="85"/>
      <c r="BL9" s="136"/>
      <c r="BM9" s="111"/>
      <c r="BN9" s="104"/>
      <c r="BP9" s="90"/>
    </row>
    <row r="10" spans="1:69" ht="60" customHeight="1" x14ac:dyDescent="0.35">
      <c r="A10" s="51">
        <v>7</v>
      </c>
      <c r="B10" s="55" t="s">
        <v>145</v>
      </c>
      <c r="C10" s="43" t="s">
        <v>146</v>
      </c>
      <c r="D10" s="40" t="s">
        <v>147</v>
      </c>
      <c r="E10" s="48" t="s">
        <v>148</v>
      </c>
      <c r="F10" s="6" t="s">
        <v>149</v>
      </c>
      <c r="G10" s="40" t="e">
        <f>#REF!</f>
        <v>#REF!</v>
      </c>
      <c r="H10" s="177"/>
      <c r="I10" s="306" t="s">
        <v>150</v>
      </c>
      <c r="J10" s="202">
        <v>1</v>
      </c>
      <c r="K10" s="202"/>
      <c r="L10" s="202"/>
      <c r="M10" s="202"/>
      <c r="N10" s="206"/>
      <c r="O10" s="25"/>
      <c r="P10" s="25" t="s">
        <v>128</v>
      </c>
      <c r="Q10" s="143" t="s">
        <v>151</v>
      </c>
      <c r="R10" s="39">
        <v>5</v>
      </c>
      <c r="S10" s="231">
        <v>1</v>
      </c>
      <c r="T10" s="231">
        <v>1</v>
      </c>
      <c r="U10" s="231"/>
      <c r="V10" s="231">
        <v>1</v>
      </c>
      <c r="W10" s="231"/>
      <c r="X10" s="231"/>
      <c r="Y10" s="231"/>
      <c r="Z10" s="231"/>
      <c r="AA10" s="231">
        <v>1</v>
      </c>
      <c r="AB10" s="243" t="s">
        <v>129</v>
      </c>
      <c r="AC10" s="243" t="s">
        <v>152</v>
      </c>
      <c r="AD10" s="243" t="s">
        <v>152</v>
      </c>
      <c r="AE10" s="243" t="s">
        <v>152</v>
      </c>
      <c r="AF10" s="243" t="s">
        <v>152</v>
      </c>
      <c r="AG10" s="243" t="s">
        <v>152</v>
      </c>
      <c r="AH10" s="243" t="s">
        <v>152</v>
      </c>
      <c r="AI10" s="248" t="s">
        <v>152</v>
      </c>
      <c r="AJ10" s="72" t="e">
        <f>#REF!</f>
        <v>#REF!</v>
      </c>
      <c r="AK10" s="59">
        <f t="shared" si="0"/>
        <v>6</v>
      </c>
      <c r="AL10" s="159">
        <f t="shared" si="1"/>
        <v>6</v>
      </c>
      <c r="AM10" s="161">
        <v>2</v>
      </c>
      <c r="AN10" s="161">
        <v>1</v>
      </c>
      <c r="AO10" s="160"/>
      <c r="AP10" s="160"/>
      <c r="AQ10" s="161">
        <v>2</v>
      </c>
      <c r="AR10" s="161">
        <v>1</v>
      </c>
      <c r="AS10" s="160"/>
      <c r="AT10" s="160"/>
      <c r="AU10" s="118" t="e">
        <f>AL10*#REF!</f>
        <v>#REF!</v>
      </c>
      <c r="AV10" s="119" t="e">
        <f>AL10*#REF!</f>
        <v>#REF!</v>
      </c>
      <c r="AW10" s="79" t="e">
        <f t="shared" ref="AW10:AW41" si="12">AV10*120</f>
        <v>#REF!</v>
      </c>
      <c r="AX10" s="168">
        <f t="shared" si="3"/>
        <v>0</v>
      </c>
      <c r="AY10" s="160"/>
      <c r="AZ10" s="160"/>
      <c r="BA10" s="160"/>
      <c r="BB10" s="160"/>
      <c r="BC10" s="160"/>
      <c r="BD10" s="160"/>
      <c r="BE10" s="160"/>
      <c r="BF10" s="223"/>
      <c r="BG10" s="120" t="e">
        <f>AX10*#REF!</f>
        <v>#REF!</v>
      </c>
      <c r="BH10" s="119" t="e">
        <f>AX10*#REF!</f>
        <v>#REF!</v>
      </c>
      <c r="BI10" s="79" t="e">
        <f t="shared" ref="BI10:BI46" si="13">BH10*120</f>
        <v>#REF!</v>
      </c>
      <c r="BJ10" s="127" t="e">
        <f>#REF!</f>
        <v>#REF!</v>
      </c>
      <c r="BK10" s="48" t="e">
        <f>#REF!</f>
        <v>#REF!</v>
      </c>
      <c r="BL10" s="135" t="e">
        <f t="shared" ref="BL10:BL41" si="14">BJ10+BK10+AV10+BH10</f>
        <v>#REF!</v>
      </c>
      <c r="BM10" s="110" t="e">
        <f>BL10*120</f>
        <v>#REF!</v>
      </c>
      <c r="BN10" s="74"/>
      <c r="BO10" s="106" t="e">
        <f>BL10*0.05</f>
        <v>#REF!</v>
      </c>
      <c r="BP10" s="10">
        <v>120</v>
      </c>
      <c r="BQ10" s="61">
        <f>(BN10+BP10)*120</f>
        <v>14400</v>
      </c>
    </row>
    <row r="11" spans="1:69" ht="60" customHeight="1" x14ac:dyDescent="0.35">
      <c r="A11" s="394">
        <v>8</v>
      </c>
      <c r="B11" s="55"/>
      <c r="C11" s="31"/>
      <c r="D11" s="8" t="s">
        <v>147</v>
      </c>
      <c r="E11" s="26" t="s">
        <v>148</v>
      </c>
      <c r="F11" s="26" t="s">
        <v>153</v>
      </c>
      <c r="G11" s="8" t="e">
        <f>#REF!</f>
        <v>#REF!</v>
      </c>
      <c r="H11" s="199" t="s">
        <v>149</v>
      </c>
      <c r="I11" s="307" t="s">
        <v>154</v>
      </c>
      <c r="J11" s="201">
        <v>1</v>
      </c>
      <c r="K11" s="201"/>
      <c r="L11" s="201"/>
      <c r="M11" s="201"/>
      <c r="N11" s="204"/>
      <c r="O11" s="10"/>
      <c r="P11" s="10" t="s">
        <v>128</v>
      </c>
      <c r="Q11" s="140" t="s">
        <v>151</v>
      </c>
      <c r="R11" s="16">
        <v>5</v>
      </c>
      <c r="S11" s="232">
        <v>1</v>
      </c>
      <c r="T11" s="232">
        <v>1</v>
      </c>
      <c r="U11" s="232"/>
      <c r="V11" s="232">
        <v>1</v>
      </c>
      <c r="W11" s="232"/>
      <c r="X11" s="232"/>
      <c r="Y11" s="232"/>
      <c r="Z11" s="232"/>
      <c r="AA11" s="232">
        <v>1</v>
      </c>
      <c r="AB11" s="243" t="s">
        <v>129</v>
      </c>
      <c r="AC11" s="243" t="s">
        <v>152</v>
      </c>
      <c r="AD11" s="243" t="s">
        <v>152</v>
      </c>
      <c r="AE11" s="243" t="s">
        <v>152</v>
      </c>
      <c r="AF11" s="243" t="s">
        <v>152</v>
      </c>
      <c r="AG11" s="243" t="s">
        <v>152</v>
      </c>
      <c r="AH11" s="243" t="s">
        <v>152</v>
      </c>
      <c r="AI11" s="248" t="s">
        <v>152</v>
      </c>
      <c r="AJ11" s="72"/>
      <c r="AK11" s="58">
        <f t="shared" si="0"/>
        <v>6</v>
      </c>
      <c r="AL11" s="156">
        <f t="shared" si="1"/>
        <v>0</v>
      </c>
      <c r="AM11" s="393"/>
      <c r="AN11" s="393"/>
      <c r="AO11" s="393"/>
      <c r="AP11" s="393"/>
      <c r="AQ11" s="393"/>
      <c r="AR11" s="393"/>
      <c r="AS11" s="393"/>
      <c r="AT11" s="393"/>
      <c r="AU11" s="113" t="e">
        <f>AL11*#REF!</f>
        <v>#REF!</v>
      </c>
      <c r="AV11" s="114" t="e">
        <f>AL11*#REF!</f>
        <v>#REF!</v>
      </c>
      <c r="AW11" s="63" t="e">
        <f t="shared" si="12"/>
        <v>#REF!</v>
      </c>
      <c r="AX11" s="166">
        <f t="shared" si="3"/>
        <v>6</v>
      </c>
      <c r="AY11" s="152">
        <v>2</v>
      </c>
      <c r="AZ11" s="152">
        <v>1</v>
      </c>
      <c r="BA11" s="393"/>
      <c r="BB11" s="393"/>
      <c r="BC11" s="152">
        <v>2</v>
      </c>
      <c r="BD11" s="152">
        <v>1</v>
      </c>
      <c r="BE11" s="393"/>
      <c r="BF11" s="393"/>
      <c r="BG11" s="113" t="e">
        <f>AX11*#REF!</f>
        <v>#REF!</v>
      </c>
      <c r="BH11" s="114" t="e">
        <f>AX11*#REF!</f>
        <v>#REF!</v>
      </c>
      <c r="BI11" s="63" t="e">
        <f t="shared" si="13"/>
        <v>#REF!</v>
      </c>
      <c r="BJ11" s="124" t="e">
        <f>#REF!</f>
        <v>#REF!</v>
      </c>
      <c r="BK11" s="26" t="e">
        <f>#REF!</f>
        <v>#REF!</v>
      </c>
      <c r="BL11" s="135" t="e">
        <f t="shared" si="14"/>
        <v>#REF!</v>
      </c>
      <c r="BM11" s="110" t="e">
        <f t="shared" ref="BM11:BM46" si="15">BL11*120</f>
        <v>#REF!</v>
      </c>
      <c r="BN11" s="74"/>
      <c r="BO11" s="106" t="e">
        <f>BL11*0.05</f>
        <v>#REF!</v>
      </c>
      <c r="BP11" s="10">
        <v>120</v>
      </c>
      <c r="BQ11" s="61">
        <f t="shared" ref="BQ11:BQ46" si="16">(BN11+BP11)*120</f>
        <v>14400</v>
      </c>
    </row>
    <row r="12" spans="1:69" ht="60" customHeight="1" x14ac:dyDescent="0.35">
      <c r="A12" s="394">
        <v>9</v>
      </c>
      <c r="B12" s="55"/>
      <c r="C12" s="31"/>
      <c r="D12" s="8" t="s">
        <v>147</v>
      </c>
      <c r="E12" s="26" t="s">
        <v>148</v>
      </c>
      <c r="F12" s="26" t="s">
        <v>155</v>
      </c>
      <c r="G12" s="8" t="e">
        <f>#REF!</f>
        <v>#REF!</v>
      </c>
      <c r="H12" s="177"/>
      <c r="I12" s="307" t="s">
        <v>156</v>
      </c>
      <c r="J12" s="201"/>
      <c r="K12" s="201">
        <v>1</v>
      </c>
      <c r="L12" s="201"/>
      <c r="M12" s="201"/>
      <c r="N12" s="204"/>
      <c r="O12" s="10"/>
      <c r="P12" s="10" t="s">
        <v>128</v>
      </c>
      <c r="Q12" s="140" t="s">
        <v>151</v>
      </c>
      <c r="R12" s="16">
        <v>5</v>
      </c>
      <c r="S12" s="232">
        <v>1</v>
      </c>
      <c r="T12" s="232">
        <v>1</v>
      </c>
      <c r="U12" s="232"/>
      <c r="V12" s="232">
        <v>1</v>
      </c>
      <c r="W12" s="232"/>
      <c r="X12" s="232"/>
      <c r="Y12" s="232">
        <v>1</v>
      </c>
      <c r="Z12" s="232"/>
      <c r="AA12" s="232">
        <v>1</v>
      </c>
      <c r="AB12" s="243" t="s">
        <v>152</v>
      </c>
      <c r="AC12" s="243" t="s">
        <v>129</v>
      </c>
      <c r="AD12" s="243" t="s">
        <v>152</v>
      </c>
      <c r="AE12" s="243" t="s">
        <v>152</v>
      </c>
      <c r="AF12" s="243" t="s">
        <v>152</v>
      </c>
      <c r="AG12" s="243" t="s">
        <v>152</v>
      </c>
      <c r="AH12" s="243" t="s">
        <v>152</v>
      </c>
      <c r="AI12" s="248" t="s">
        <v>152</v>
      </c>
      <c r="AJ12" s="72"/>
      <c r="AK12" s="58">
        <v>8</v>
      </c>
      <c r="AL12" s="156">
        <f t="shared" si="1"/>
        <v>6</v>
      </c>
      <c r="AM12" s="393"/>
      <c r="AN12" s="393"/>
      <c r="AO12" s="152">
        <v>1</v>
      </c>
      <c r="AP12" s="152">
        <v>2</v>
      </c>
      <c r="AQ12" s="393"/>
      <c r="AR12" s="393"/>
      <c r="AS12" s="152">
        <v>1</v>
      </c>
      <c r="AT12" s="152">
        <v>2</v>
      </c>
      <c r="AU12" s="113" t="e">
        <f>AL12*#REF!</f>
        <v>#REF!</v>
      </c>
      <c r="AV12" s="114" t="e">
        <f>AL12*#REF!</f>
        <v>#REF!</v>
      </c>
      <c r="AW12" s="63" t="e">
        <f t="shared" si="12"/>
        <v>#REF!</v>
      </c>
      <c r="AX12" s="166">
        <f t="shared" si="3"/>
        <v>0</v>
      </c>
      <c r="AY12" s="393"/>
      <c r="AZ12" s="393"/>
      <c r="BA12" s="393"/>
      <c r="BB12" s="393"/>
      <c r="BC12" s="393"/>
      <c r="BD12" s="393"/>
      <c r="BE12" s="393"/>
      <c r="BF12" s="393"/>
      <c r="BG12" s="113" t="e">
        <f>AX12*#REF!</f>
        <v>#REF!</v>
      </c>
      <c r="BH12" s="114" t="e">
        <f>AX12*#REF!</f>
        <v>#REF!</v>
      </c>
      <c r="BI12" s="63" t="e">
        <f t="shared" si="13"/>
        <v>#REF!</v>
      </c>
      <c r="BJ12" s="124" t="e">
        <f>#REF!</f>
        <v>#REF!</v>
      </c>
      <c r="BK12" s="26" t="e">
        <f>#REF!</f>
        <v>#REF!</v>
      </c>
      <c r="BL12" s="135" t="e">
        <f t="shared" si="14"/>
        <v>#REF!</v>
      </c>
      <c r="BM12" s="110" t="e">
        <f t="shared" si="15"/>
        <v>#REF!</v>
      </c>
      <c r="BN12" s="74"/>
      <c r="BO12" s="106" t="e">
        <f>BL12*0.05</f>
        <v>#REF!</v>
      </c>
      <c r="BP12" s="10">
        <v>120</v>
      </c>
      <c r="BQ12" s="61">
        <f t="shared" si="16"/>
        <v>14400</v>
      </c>
    </row>
    <row r="13" spans="1:69" ht="60" customHeight="1" x14ac:dyDescent="0.35">
      <c r="A13" s="394">
        <v>10</v>
      </c>
      <c r="B13" s="55"/>
      <c r="C13" s="31"/>
      <c r="D13" s="8" t="s">
        <v>147</v>
      </c>
      <c r="E13" s="26" t="s">
        <v>148</v>
      </c>
      <c r="F13" s="42" t="s">
        <v>157</v>
      </c>
      <c r="G13" s="8" t="e">
        <f>#REF!</f>
        <v>#REF!</v>
      </c>
      <c r="H13" s="199" t="s">
        <v>155</v>
      </c>
      <c r="I13" s="307" t="s">
        <v>158</v>
      </c>
      <c r="J13" s="201"/>
      <c r="K13" s="201">
        <v>1</v>
      </c>
      <c r="L13" s="201"/>
      <c r="M13" s="201"/>
      <c r="N13" s="204"/>
      <c r="O13" s="10"/>
      <c r="P13" s="10" t="s">
        <v>128</v>
      </c>
      <c r="Q13" s="140" t="s">
        <v>151</v>
      </c>
      <c r="R13" s="16">
        <v>5</v>
      </c>
      <c r="S13" s="232">
        <v>1</v>
      </c>
      <c r="T13" s="232">
        <v>1</v>
      </c>
      <c r="U13" s="232"/>
      <c r="V13" s="232">
        <v>1</v>
      </c>
      <c r="W13" s="232"/>
      <c r="X13" s="232"/>
      <c r="Y13" s="232">
        <v>1</v>
      </c>
      <c r="Z13" s="232"/>
      <c r="AA13" s="232">
        <v>1</v>
      </c>
      <c r="AB13" s="243" t="s">
        <v>152</v>
      </c>
      <c r="AC13" s="243" t="s">
        <v>129</v>
      </c>
      <c r="AD13" s="243" t="s">
        <v>152</v>
      </c>
      <c r="AE13" s="243" t="s">
        <v>152</v>
      </c>
      <c r="AF13" s="243" t="s">
        <v>152</v>
      </c>
      <c r="AG13" s="243" t="s">
        <v>152</v>
      </c>
      <c r="AH13" s="243" t="s">
        <v>152</v>
      </c>
      <c r="AI13" s="248" t="s">
        <v>152</v>
      </c>
      <c r="AJ13" s="72"/>
      <c r="AK13" s="67">
        <f t="shared" ref="AK13:AK46" si="17">AL13+AX13</f>
        <v>6</v>
      </c>
      <c r="AL13" s="156">
        <f t="shared" si="1"/>
        <v>0</v>
      </c>
      <c r="AM13" s="153"/>
      <c r="AN13" s="153"/>
      <c r="AO13" s="153"/>
      <c r="AP13" s="153"/>
      <c r="AQ13" s="153"/>
      <c r="AR13" s="153"/>
      <c r="AS13" s="153"/>
      <c r="AT13" s="153"/>
      <c r="AU13" s="113" t="e">
        <f>AL13*#REF!</f>
        <v>#REF!</v>
      </c>
      <c r="AV13" s="114" t="e">
        <f>AL13*#REF!</f>
        <v>#REF!</v>
      </c>
      <c r="AW13" s="63" t="e">
        <f t="shared" si="12"/>
        <v>#REF!</v>
      </c>
      <c r="AX13" s="166">
        <f t="shared" si="3"/>
        <v>6</v>
      </c>
      <c r="AY13" s="393"/>
      <c r="AZ13" s="393"/>
      <c r="BA13" s="154">
        <v>1</v>
      </c>
      <c r="BB13" s="154">
        <v>2</v>
      </c>
      <c r="BC13" s="153"/>
      <c r="BD13" s="153"/>
      <c r="BE13" s="154">
        <v>1</v>
      </c>
      <c r="BF13" s="154">
        <v>2</v>
      </c>
      <c r="BG13" s="115" t="e">
        <f>AX13*#REF!</f>
        <v>#REF!</v>
      </c>
      <c r="BH13" s="114" t="e">
        <f>AX13*#REF!</f>
        <v>#REF!</v>
      </c>
      <c r="BI13" s="63" t="e">
        <f t="shared" si="13"/>
        <v>#REF!</v>
      </c>
      <c r="BJ13" s="124" t="e">
        <f>#REF!</f>
        <v>#REF!</v>
      </c>
      <c r="BK13" s="26" t="e">
        <f>#REF!</f>
        <v>#REF!</v>
      </c>
      <c r="BL13" s="135" t="e">
        <f t="shared" si="14"/>
        <v>#REF!</v>
      </c>
      <c r="BM13" s="110" t="e">
        <f t="shared" si="15"/>
        <v>#REF!</v>
      </c>
      <c r="BN13" s="74"/>
      <c r="BO13" s="106" t="e">
        <f>BL13*0.05</f>
        <v>#REF!</v>
      </c>
      <c r="BP13" s="10">
        <v>120</v>
      </c>
      <c r="BQ13" s="61">
        <f t="shared" si="16"/>
        <v>14400</v>
      </c>
    </row>
    <row r="14" spans="1:69" ht="60" customHeight="1" x14ac:dyDescent="0.35">
      <c r="A14" s="394">
        <v>11</v>
      </c>
      <c r="B14" s="55"/>
      <c r="C14" s="31"/>
      <c r="D14" s="8" t="s">
        <v>147</v>
      </c>
      <c r="E14" s="26" t="s">
        <v>148</v>
      </c>
      <c r="F14" s="180" t="s">
        <v>159</v>
      </c>
      <c r="G14" s="8" t="e">
        <f>#REF!</f>
        <v>#REF!</v>
      </c>
      <c r="H14" s="177"/>
      <c r="I14" s="307" t="s">
        <v>160</v>
      </c>
      <c r="J14" s="201"/>
      <c r="K14" s="201"/>
      <c r="L14" s="201">
        <v>1</v>
      </c>
      <c r="M14" s="201"/>
      <c r="N14" s="204"/>
      <c r="O14" s="214"/>
      <c r="P14" s="33" t="s">
        <v>128</v>
      </c>
      <c r="Q14" s="140" t="s">
        <v>151</v>
      </c>
      <c r="R14" s="46">
        <v>5</v>
      </c>
      <c r="S14" s="184">
        <v>1</v>
      </c>
      <c r="T14" s="184">
        <v>1</v>
      </c>
      <c r="U14" s="184"/>
      <c r="V14" s="184">
        <v>1</v>
      </c>
      <c r="W14" s="184"/>
      <c r="X14" s="184"/>
      <c r="Y14" s="184">
        <v>1</v>
      </c>
      <c r="Z14" s="184"/>
      <c r="AA14" s="184">
        <v>1</v>
      </c>
      <c r="AB14" s="243" t="s">
        <v>152</v>
      </c>
      <c r="AC14" s="243" t="s">
        <v>152</v>
      </c>
      <c r="AD14" s="243" t="s">
        <v>129</v>
      </c>
      <c r="AE14" s="243" t="s">
        <v>152</v>
      </c>
      <c r="AF14" s="243" t="s">
        <v>152</v>
      </c>
      <c r="AG14" s="243" t="s">
        <v>152</v>
      </c>
      <c r="AH14" s="243" t="s">
        <v>152</v>
      </c>
      <c r="AI14" s="248" t="s">
        <v>152</v>
      </c>
      <c r="AJ14" s="72"/>
      <c r="AK14" s="67">
        <f t="shared" si="17"/>
        <v>2</v>
      </c>
      <c r="AL14" s="156">
        <f t="shared" si="1"/>
        <v>2</v>
      </c>
      <c r="AM14" s="153"/>
      <c r="AN14" s="154">
        <v>1</v>
      </c>
      <c r="AO14" s="153"/>
      <c r="AP14" s="153"/>
      <c r="AQ14" s="153"/>
      <c r="AR14" s="154">
        <v>1</v>
      </c>
      <c r="AS14" s="153"/>
      <c r="AT14" s="153"/>
      <c r="AU14" s="113" t="e">
        <f>AL14*#REF!</f>
        <v>#REF!</v>
      </c>
      <c r="AV14" s="114" t="e">
        <f>AL14*#REF!</f>
        <v>#REF!</v>
      </c>
      <c r="AW14" s="63" t="e">
        <f t="shared" si="12"/>
        <v>#REF!</v>
      </c>
      <c r="AX14" s="166">
        <f t="shared" si="3"/>
        <v>0</v>
      </c>
      <c r="AY14" s="153"/>
      <c r="AZ14" s="153"/>
      <c r="BA14" s="153"/>
      <c r="BB14" s="153"/>
      <c r="BC14" s="153"/>
      <c r="BD14" s="153"/>
      <c r="BE14" s="153"/>
      <c r="BF14" s="153"/>
      <c r="BG14" s="115" t="e">
        <f>AX14*#REF!</f>
        <v>#REF!</v>
      </c>
      <c r="BH14" s="114" t="e">
        <f>AX14*#REF!</f>
        <v>#REF!</v>
      </c>
      <c r="BI14" s="63" t="e">
        <f t="shared" si="13"/>
        <v>#REF!</v>
      </c>
      <c r="BJ14" s="124" t="e">
        <f>#REF!</f>
        <v>#REF!</v>
      </c>
      <c r="BK14" s="26" t="e">
        <f>#REF!</f>
        <v>#REF!</v>
      </c>
      <c r="BL14" s="135" t="e">
        <f t="shared" si="14"/>
        <v>#REF!</v>
      </c>
      <c r="BM14" s="110" t="e">
        <f t="shared" si="15"/>
        <v>#REF!</v>
      </c>
      <c r="BN14" s="74"/>
      <c r="BO14" s="106" t="e">
        <f>BL14*0.1</f>
        <v>#REF!</v>
      </c>
      <c r="BP14" s="10">
        <v>120</v>
      </c>
      <c r="BQ14" s="61">
        <f t="shared" si="16"/>
        <v>14400</v>
      </c>
    </row>
    <row r="15" spans="1:69" ht="60" customHeight="1" x14ac:dyDescent="0.35">
      <c r="A15" s="394">
        <v>12</v>
      </c>
      <c r="B15" s="55"/>
      <c r="C15" s="31"/>
      <c r="D15" s="8" t="s">
        <v>147</v>
      </c>
      <c r="E15" s="26" t="s">
        <v>148</v>
      </c>
      <c r="F15" s="180" t="s">
        <v>161</v>
      </c>
      <c r="G15" s="8" t="e">
        <f>#REF!</f>
        <v>#REF!</v>
      </c>
      <c r="H15" s="199" t="s">
        <v>159</v>
      </c>
      <c r="I15" s="307" t="s">
        <v>162</v>
      </c>
      <c r="J15" s="201"/>
      <c r="K15" s="201"/>
      <c r="L15" s="201">
        <v>1</v>
      </c>
      <c r="M15" s="201"/>
      <c r="N15" s="204"/>
      <c r="O15" s="178"/>
      <c r="P15" s="20" t="s">
        <v>128</v>
      </c>
      <c r="Q15" s="140" t="s">
        <v>151</v>
      </c>
      <c r="R15" s="15">
        <v>5</v>
      </c>
      <c r="S15" s="184">
        <v>1</v>
      </c>
      <c r="T15" s="184">
        <v>1</v>
      </c>
      <c r="U15" s="184"/>
      <c r="V15" s="184">
        <v>1</v>
      </c>
      <c r="W15" s="184"/>
      <c r="X15" s="184"/>
      <c r="Y15" s="184">
        <v>1</v>
      </c>
      <c r="Z15" s="184"/>
      <c r="AA15" s="184">
        <v>1</v>
      </c>
      <c r="AB15" s="243" t="s">
        <v>152</v>
      </c>
      <c r="AC15" s="243" t="s">
        <v>152</v>
      </c>
      <c r="AD15" s="243" t="s">
        <v>129</v>
      </c>
      <c r="AE15" s="243" t="s">
        <v>152</v>
      </c>
      <c r="AF15" s="243" t="s">
        <v>152</v>
      </c>
      <c r="AG15" s="243" t="s">
        <v>152</v>
      </c>
      <c r="AH15" s="243" t="s">
        <v>152</v>
      </c>
      <c r="AI15" s="248" t="s">
        <v>152</v>
      </c>
      <c r="AJ15" s="72"/>
      <c r="AK15" s="67">
        <f t="shared" si="17"/>
        <v>2</v>
      </c>
      <c r="AL15" s="156">
        <f t="shared" si="1"/>
        <v>0</v>
      </c>
      <c r="AM15" s="153"/>
      <c r="AN15" s="153"/>
      <c r="AO15" s="153"/>
      <c r="AP15" s="153"/>
      <c r="AQ15" s="153"/>
      <c r="AR15" s="153"/>
      <c r="AS15" s="153"/>
      <c r="AT15" s="153"/>
      <c r="AU15" s="113" t="e">
        <f>AL15*#REF!</f>
        <v>#REF!</v>
      </c>
      <c r="AV15" s="114" t="e">
        <f>AL15*#REF!</f>
        <v>#REF!</v>
      </c>
      <c r="AW15" s="63" t="e">
        <f t="shared" si="12"/>
        <v>#REF!</v>
      </c>
      <c r="AX15" s="166">
        <f t="shared" si="3"/>
        <v>2</v>
      </c>
      <c r="AY15" s="153"/>
      <c r="AZ15" s="154">
        <v>1</v>
      </c>
      <c r="BA15" s="153"/>
      <c r="BB15" s="153"/>
      <c r="BC15" s="153"/>
      <c r="BD15" s="154">
        <v>1</v>
      </c>
      <c r="BE15" s="153"/>
      <c r="BF15" s="153"/>
      <c r="BG15" s="115" t="e">
        <f>AX15*#REF!</f>
        <v>#REF!</v>
      </c>
      <c r="BH15" s="114" t="e">
        <f>AX15*#REF!</f>
        <v>#REF!</v>
      </c>
      <c r="BI15" s="63" t="e">
        <f t="shared" si="13"/>
        <v>#REF!</v>
      </c>
      <c r="BJ15" s="124" t="e">
        <f>#REF!</f>
        <v>#REF!</v>
      </c>
      <c r="BK15" s="26" t="e">
        <f>#REF!</f>
        <v>#REF!</v>
      </c>
      <c r="BL15" s="135" t="e">
        <f t="shared" si="14"/>
        <v>#REF!</v>
      </c>
      <c r="BM15" s="110" t="e">
        <f t="shared" si="15"/>
        <v>#REF!</v>
      </c>
      <c r="BN15" s="74"/>
      <c r="BO15" s="106" t="e">
        <f>BL15*0.1</f>
        <v>#REF!</v>
      </c>
      <c r="BP15" s="10">
        <v>120</v>
      </c>
      <c r="BQ15" s="61">
        <f t="shared" si="16"/>
        <v>14400</v>
      </c>
    </row>
    <row r="16" spans="1:69" ht="60" customHeight="1" x14ac:dyDescent="0.35">
      <c r="A16" s="394">
        <v>13</v>
      </c>
      <c r="B16" s="55"/>
      <c r="C16" s="31"/>
      <c r="D16" s="8" t="s">
        <v>147</v>
      </c>
      <c r="E16" s="26" t="s">
        <v>148</v>
      </c>
      <c r="F16" s="180" t="s">
        <v>163</v>
      </c>
      <c r="G16" s="8" t="e">
        <f>#REF!</f>
        <v>#REF!</v>
      </c>
      <c r="H16" s="177"/>
      <c r="I16" s="307" t="s">
        <v>164</v>
      </c>
      <c r="J16" s="201">
        <v>1</v>
      </c>
      <c r="K16" s="201"/>
      <c r="L16" s="201"/>
      <c r="M16" s="201">
        <v>1</v>
      </c>
      <c r="N16" s="204"/>
      <c r="O16" s="178" t="s">
        <v>5</v>
      </c>
      <c r="P16" s="20" t="s">
        <v>128</v>
      </c>
      <c r="Q16" s="140" t="s">
        <v>151</v>
      </c>
      <c r="R16" s="15">
        <v>5</v>
      </c>
      <c r="S16" s="184">
        <v>1</v>
      </c>
      <c r="T16" s="184">
        <v>1</v>
      </c>
      <c r="U16" s="184">
        <v>1</v>
      </c>
      <c r="V16" s="184">
        <v>1</v>
      </c>
      <c r="W16" s="184"/>
      <c r="X16" s="184"/>
      <c r="Y16" s="184"/>
      <c r="Z16" s="184"/>
      <c r="AA16" s="184">
        <v>1</v>
      </c>
      <c r="AB16" s="243" t="s">
        <v>152</v>
      </c>
      <c r="AC16" s="243" t="s">
        <v>152</v>
      </c>
      <c r="AD16" s="243" t="s">
        <v>152</v>
      </c>
      <c r="AE16" s="243" t="s">
        <v>129</v>
      </c>
      <c r="AF16" s="243" t="s">
        <v>152</v>
      </c>
      <c r="AG16" s="243" t="s">
        <v>152</v>
      </c>
      <c r="AH16" s="243" t="s">
        <v>152</v>
      </c>
      <c r="AI16" s="248" t="s">
        <v>152</v>
      </c>
      <c r="AJ16" s="72"/>
      <c r="AK16" s="67">
        <f t="shared" si="17"/>
        <v>1</v>
      </c>
      <c r="AL16" s="156">
        <f t="shared" si="1"/>
        <v>1</v>
      </c>
      <c r="AM16" s="153"/>
      <c r="AN16" s="153"/>
      <c r="AO16" s="153"/>
      <c r="AP16" s="153"/>
      <c r="AQ16" s="153"/>
      <c r="AR16" s="154">
        <v>1</v>
      </c>
      <c r="AS16" s="153"/>
      <c r="AT16" s="153"/>
      <c r="AU16" s="113" t="e">
        <f>AL16*#REF!</f>
        <v>#REF!</v>
      </c>
      <c r="AV16" s="114" t="e">
        <f>AL16*#REF!</f>
        <v>#REF!</v>
      </c>
      <c r="AW16" s="63" t="e">
        <f t="shared" si="12"/>
        <v>#REF!</v>
      </c>
      <c r="AX16" s="166">
        <f t="shared" si="3"/>
        <v>0</v>
      </c>
      <c r="AY16" s="153"/>
      <c r="AZ16" s="153"/>
      <c r="BA16" s="153"/>
      <c r="BB16" s="153"/>
      <c r="BC16" s="153"/>
      <c r="BD16" s="393"/>
      <c r="BE16" s="153"/>
      <c r="BF16" s="153"/>
      <c r="BG16" s="115" t="e">
        <f>AX16*#REF!</f>
        <v>#REF!</v>
      </c>
      <c r="BH16" s="114" t="e">
        <f>AX16*#REF!</f>
        <v>#REF!</v>
      </c>
      <c r="BI16" s="63" t="e">
        <f t="shared" si="13"/>
        <v>#REF!</v>
      </c>
      <c r="BJ16" s="124" t="e">
        <f>#REF!</f>
        <v>#REF!</v>
      </c>
      <c r="BK16" s="26" t="e">
        <f>#REF!</f>
        <v>#REF!</v>
      </c>
      <c r="BL16" s="135" t="e">
        <f t="shared" si="14"/>
        <v>#REF!</v>
      </c>
      <c r="BM16" s="110" t="e">
        <f t="shared" si="15"/>
        <v>#REF!</v>
      </c>
      <c r="BN16" s="74"/>
      <c r="BO16" s="106" t="e">
        <f t="shared" ref="BO16:BO23" si="18">BL16*0.2</f>
        <v>#REF!</v>
      </c>
      <c r="BP16" s="10">
        <v>120</v>
      </c>
      <c r="BQ16" s="61">
        <f t="shared" si="16"/>
        <v>14400</v>
      </c>
    </row>
    <row r="17" spans="1:69" ht="60" customHeight="1" x14ac:dyDescent="0.35">
      <c r="A17" s="394">
        <v>14</v>
      </c>
      <c r="B17" s="55"/>
      <c r="C17" s="31"/>
      <c r="D17" s="8" t="s">
        <v>147</v>
      </c>
      <c r="E17" s="26" t="s">
        <v>148</v>
      </c>
      <c r="F17" s="180" t="s">
        <v>165</v>
      </c>
      <c r="G17" s="8" t="e">
        <f>#REF!</f>
        <v>#REF!</v>
      </c>
      <c r="H17" s="199" t="s">
        <v>163</v>
      </c>
      <c r="I17" s="307" t="s">
        <v>166</v>
      </c>
      <c r="J17" s="201">
        <v>1</v>
      </c>
      <c r="K17" s="201"/>
      <c r="L17" s="201"/>
      <c r="M17" s="201">
        <v>1</v>
      </c>
      <c r="N17" s="204"/>
      <c r="O17" s="178" t="s">
        <v>5</v>
      </c>
      <c r="P17" s="20" t="s">
        <v>128</v>
      </c>
      <c r="Q17" s="140" t="s">
        <v>151</v>
      </c>
      <c r="R17" s="15">
        <v>5</v>
      </c>
      <c r="S17" s="184">
        <v>1</v>
      </c>
      <c r="T17" s="184">
        <v>1</v>
      </c>
      <c r="U17" s="184">
        <v>1</v>
      </c>
      <c r="V17" s="184">
        <v>1</v>
      </c>
      <c r="W17" s="184"/>
      <c r="X17" s="184"/>
      <c r="Y17" s="184"/>
      <c r="Z17" s="184"/>
      <c r="AA17" s="184">
        <v>1</v>
      </c>
      <c r="AB17" s="243" t="s">
        <v>152</v>
      </c>
      <c r="AC17" s="243" t="s">
        <v>152</v>
      </c>
      <c r="AD17" s="243" t="s">
        <v>152</v>
      </c>
      <c r="AE17" s="243" t="s">
        <v>151</v>
      </c>
      <c r="AF17" s="243" t="s">
        <v>152</v>
      </c>
      <c r="AG17" s="243" t="s">
        <v>152</v>
      </c>
      <c r="AH17" s="243" t="s">
        <v>152</v>
      </c>
      <c r="AI17" s="248" t="s">
        <v>152</v>
      </c>
      <c r="AJ17" s="72"/>
      <c r="AK17" s="67">
        <f t="shared" si="17"/>
        <v>1</v>
      </c>
      <c r="AL17" s="156">
        <f t="shared" si="1"/>
        <v>0</v>
      </c>
      <c r="AM17" s="153"/>
      <c r="AN17" s="153"/>
      <c r="AO17" s="153"/>
      <c r="AP17" s="153"/>
      <c r="AQ17" s="153"/>
      <c r="AR17" s="153"/>
      <c r="AS17" s="153"/>
      <c r="AT17" s="153"/>
      <c r="AU17" s="113" t="e">
        <f>AL17*#REF!</f>
        <v>#REF!</v>
      </c>
      <c r="AV17" s="114" t="e">
        <f>AL17*#REF!</f>
        <v>#REF!</v>
      </c>
      <c r="AW17" s="63" t="e">
        <f t="shared" si="12"/>
        <v>#REF!</v>
      </c>
      <c r="AX17" s="166">
        <f t="shared" si="3"/>
        <v>1</v>
      </c>
      <c r="AY17" s="153"/>
      <c r="AZ17" s="153"/>
      <c r="BA17" s="153"/>
      <c r="BB17" s="153"/>
      <c r="BC17" s="153"/>
      <c r="BD17" s="222">
        <v>1</v>
      </c>
      <c r="BE17" s="153"/>
      <c r="BF17" s="153"/>
      <c r="BG17" s="115" t="e">
        <f>AX17*#REF!</f>
        <v>#REF!</v>
      </c>
      <c r="BH17" s="114" t="e">
        <f>AX17*#REF!</f>
        <v>#REF!</v>
      </c>
      <c r="BI17" s="63" t="e">
        <f t="shared" si="13"/>
        <v>#REF!</v>
      </c>
      <c r="BJ17" s="124" t="e">
        <f>#REF!</f>
        <v>#REF!</v>
      </c>
      <c r="BK17" s="26" t="e">
        <f>#REF!</f>
        <v>#REF!</v>
      </c>
      <c r="BL17" s="135" t="e">
        <f t="shared" si="14"/>
        <v>#REF!</v>
      </c>
      <c r="BM17" s="110" t="e">
        <f t="shared" si="15"/>
        <v>#REF!</v>
      </c>
      <c r="BN17" s="74"/>
      <c r="BO17" s="106" t="e">
        <f t="shared" si="18"/>
        <v>#REF!</v>
      </c>
      <c r="BP17" s="10">
        <v>120</v>
      </c>
      <c r="BQ17" s="61">
        <f t="shared" si="16"/>
        <v>14400</v>
      </c>
    </row>
    <row r="18" spans="1:69" ht="60" customHeight="1" x14ac:dyDescent="0.35">
      <c r="A18" s="394">
        <v>15</v>
      </c>
      <c r="B18" s="55"/>
      <c r="C18" s="31"/>
      <c r="D18" s="8" t="s">
        <v>147</v>
      </c>
      <c r="E18" s="26" t="s">
        <v>148</v>
      </c>
      <c r="F18" s="180" t="s">
        <v>167</v>
      </c>
      <c r="G18" s="8" t="e">
        <f>#REF!</f>
        <v>#REF!</v>
      </c>
      <c r="H18" s="177"/>
      <c r="I18" s="307" t="s">
        <v>168</v>
      </c>
      <c r="J18" s="201"/>
      <c r="K18" s="201"/>
      <c r="L18" s="201">
        <v>1</v>
      </c>
      <c r="M18" s="201"/>
      <c r="N18" s="204"/>
      <c r="O18" s="178" t="s">
        <v>5</v>
      </c>
      <c r="P18" s="20" t="s">
        <v>128</v>
      </c>
      <c r="Q18" s="140" t="s">
        <v>151</v>
      </c>
      <c r="R18" s="15">
        <v>5</v>
      </c>
      <c r="S18" s="184">
        <v>1</v>
      </c>
      <c r="T18" s="184">
        <v>1</v>
      </c>
      <c r="U18" s="184">
        <v>1</v>
      </c>
      <c r="V18" s="184">
        <v>1</v>
      </c>
      <c r="W18" s="184"/>
      <c r="X18" s="184"/>
      <c r="Y18" s="184"/>
      <c r="Z18" s="184"/>
      <c r="AA18" s="184">
        <v>1</v>
      </c>
      <c r="AB18" s="243" t="s">
        <v>152</v>
      </c>
      <c r="AC18" s="243" t="s">
        <v>152</v>
      </c>
      <c r="AD18" s="243" t="s">
        <v>152</v>
      </c>
      <c r="AE18" s="243" t="s">
        <v>152</v>
      </c>
      <c r="AF18" s="243" t="s">
        <v>129</v>
      </c>
      <c r="AG18" s="243" t="s">
        <v>152</v>
      </c>
      <c r="AH18" s="243" t="s">
        <v>152</v>
      </c>
      <c r="AI18" s="248" t="s">
        <v>152</v>
      </c>
      <c r="AJ18" s="72"/>
      <c r="AK18" s="67">
        <f t="shared" si="17"/>
        <v>1</v>
      </c>
      <c r="AL18" s="156">
        <f>AM18+AN18+AO18+AP18+AQ18+AR18+AS18+AT18</f>
        <v>1</v>
      </c>
      <c r="AM18" s="153"/>
      <c r="AN18" s="153"/>
      <c r="AO18" s="153"/>
      <c r="AP18" s="153"/>
      <c r="AQ18" s="153"/>
      <c r="AR18" s="154">
        <v>1</v>
      </c>
      <c r="AS18" s="153"/>
      <c r="AT18" s="393"/>
      <c r="AU18" s="113" t="e">
        <f>AL18*#REF!</f>
        <v>#REF!</v>
      </c>
      <c r="AV18" s="114" t="e">
        <f>AL18*#REF!</f>
        <v>#REF!</v>
      </c>
      <c r="AW18" s="63" t="e">
        <f t="shared" si="12"/>
        <v>#REF!</v>
      </c>
      <c r="AX18" s="166">
        <f t="shared" si="3"/>
        <v>0</v>
      </c>
      <c r="AY18" s="153"/>
      <c r="AZ18" s="153"/>
      <c r="BA18" s="153"/>
      <c r="BB18" s="153"/>
      <c r="BC18" s="153"/>
      <c r="BD18" s="393"/>
      <c r="BE18" s="393"/>
      <c r="BF18" s="153"/>
      <c r="BG18" s="115" t="e">
        <f>AX18*#REF!</f>
        <v>#REF!</v>
      </c>
      <c r="BH18" s="114" t="e">
        <f>AX18*#REF!</f>
        <v>#REF!</v>
      </c>
      <c r="BI18" s="63" t="e">
        <f t="shared" si="13"/>
        <v>#REF!</v>
      </c>
      <c r="BJ18" s="124" t="e">
        <f>#REF!</f>
        <v>#REF!</v>
      </c>
      <c r="BK18" s="26" t="e">
        <f>#REF!</f>
        <v>#REF!</v>
      </c>
      <c r="BL18" s="135" t="e">
        <f t="shared" si="14"/>
        <v>#REF!</v>
      </c>
      <c r="BM18" s="110" t="e">
        <f t="shared" si="15"/>
        <v>#REF!</v>
      </c>
      <c r="BN18" s="74"/>
      <c r="BO18" s="106" t="e">
        <f t="shared" si="18"/>
        <v>#REF!</v>
      </c>
      <c r="BP18" s="10">
        <v>120</v>
      </c>
      <c r="BQ18" s="61">
        <f t="shared" si="16"/>
        <v>14400</v>
      </c>
    </row>
    <row r="19" spans="1:69" ht="60" customHeight="1" x14ac:dyDescent="0.35">
      <c r="A19" s="394">
        <v>16</v>
      </c>
      <c r="B19" s="55"/>
      <c r="C19" s="31"/>
      <c r="D19" s="8" t="s">
        <v>147</v>
      </c>
      <c r="E19" s="26" t="s">
        <v>148</v>
      </c>
      <c r="F19" s="180" t="s">
        <v>169</v>
      </c>
      <c r="G19" s="8" t="e">
        <f>#REF!</f>
        <v>#REF!</v>
      </c>
      <c r="H19" s="199" t="s">
        <v>167</v>
      </c>
      <c r="I19" s="307" t="s">
        <v>170</v>
      </c>
      <c r="J19" s="201"/>
      <c r="K19" s="201"/>
      <c r="L19" s="201">
        <v>1</v>
      </c>
      <c r="M19" s="201"/>
      <c r="N19" s="204"/>
      <c r="O19" s="178"/>
      <c r="P19" s="20" t="s">
        <v>128</v>
      </c>
      <c r="Q19" s="140" t="s">
        <v>151</v>
      </c>
      <c r="R19" s="15">
        <v>5</v>
      </c>
      <c r="S19" s="184">
        <v>1</v>
      </c>
      <c r="T19" s="184">
        <v>1</v>
      </c>
      <c r="U19" s="184">
        <v>1</v>
      </c>
      <c r="V19" s="184">
        <v>1</v>
      </c>
      <c r="W19" s="184"/>
      <c r="X19" s="184"/>
      <c r="Y19" s="184"/>
      <c r="Z19" s="184"/>
      <c r="AA19" s="184">
        <v>1</v>
      </c>
      <c r="AB19" s="243" t="s">
        <v>152</v>
      </c>
      <c r="AC19" s="243" t="s">
        <v>152</v>
      </c>
      <c r="AD19" s="243" t="s">
        <v>152</v>
      </c>
      <c r="AE19" s="243" t="s">
        <v>152</v>
      </c>
      <c r="AF19" s="243" t="s">
        <v>151</v>
      </c>
      <c r="AG19" s="243" t="s">
        <v>152</v>
      </c>
      <c r="AH19" s="243" t="s">
        <v>152</v>
      </c>
      <c r="AI19" s="248" t="s">
        <v>152</v>
      </c>
      <c r="AJ19" s="72"/>
      <c r="AK19" s="67">
        <f t="shared" si="17"/>
        <v>1</v>
      </c>
      <c r="AL19" s="156">
        <f t="shared" si="1"/>
        <v>0</v>
      </c>
      <c r="AM19" s="153"/>
      <c r="AN19" s="153"/>
      <c r="AO19" s="153"/>
      <c r="AP19" s="153"/>
      <c r="AQ19" s="153"/>
      <c r="AR19" s="153"/>
      <c r="AS19" s="393"/>
      <c r="AU19" s="113" t="e">
        <f>AL19*#REF!</f>
        <v>#REF!</v>
      </c>
      <c r="AV19" s="114" t="e">
        <f>AL19*#REF!</f>
        <v>#REF!</v>
      </c>
      <c r="AW19" s="63" t="e">
        <f t="shared" si="12"/>
        <v>#REF!</v>
      </c>
      <c r="AX19" s="166">
        <f t="shared" si="3"/>
        <v>1</v>
      </c>
      <c r="AY19" s="153"/>
      <c r="AZ19" s="153"/>
      <c r="BA19" s="153"/>
      <c r="BB19" s="153"/>
      <c r="BC19" s="153"/>
      <c r="BD19" s="222">
        <v>1</v>
      </c>
      <c r="BE19" s="153"/>
      <c r="BF19" s="153"/>
      <c r="BG19" s="115" t="e">
        <f>AX19*#REF!</f>
        <v>#REF!</v>
      </c>
      <c r="BH19" s="114" t="e">
        <f>AX19*#REF!</f>
        <v>#REF!</v>
      </c>
      <c r="BI19" s="63" t="e">
        <f t="shared" si="13"/>
        <v>#REF!</v>
      </c>
      <c r="BJ19" s="124" t="e">
        <f>#REF!</f>
        <v>#REF!</v>
      </c>
      <c r="BK19" s="26" t="e">
        <f>#REF!</f>
        <v>#REF!</v>
      </c>
      <c r="BL19" s="135" t="e">
        <f t="shared" si="14"/>
        <v>#REF!</v>
      </c>
      <c r="BM19" s="110" t="e">
        <f t="shared" si="15"/>
        <v>#REF!</v>
      </c>
      <c r="BN19" s="74"/>
      <c r="BO19" s="106" t="e">
        <f t="shared" si="18"/>
        <v>#REF!</v>
      </c>
      <c r="BP19" s="10">
        <v>120</v>
      </c>
      <c r="BQ19" s="61">
        <f t="shared" si="16"/>
        <v>14400</v>
      </c>
    </row>
    <row r="20" spans="1:69" ht="60" customHeight="1" x14ac:dyDescent="0.35">
      <c r="A20" s="394">
        <v>17</v>
      </c>
      <c r="B20" s="55"/>
      <c r="C20" s="31"/>
      <c r="D20" s="8" t="s">
        <v>147</v>
      </c>
      <c r="E20" s="26" t="s">
        <v>148</v>
      </c>
      <c r="F20" s="180" t="s">
        <v>171</v>
      </c>
      <c r="G20" s="8" t="e">
        <f>#REF!</f>
        <v>#REF!</v>
      </c>
      <c r="H20" s="177"/>
      <c r="I20" s="307" t="s">
        <v>172</v>
      </c>
      <c r="J20" s="201">
        <v>1</v>
      </c>
      <c r="K20" s="201"/>
      <c r="L20" s="201">
        <v>1</v>
      </c>
      <c r="M20" s="201"/>
      <c r="N20" s="204"/>
      <c r="O20" s="178" t="s">
        <v>5</v>
      </c>
      <c r="P20" s="20" t="s">
        <v>128</v>
      </c>
      <c r="Q20" s="140" t="s">
        <v>151</v>
      </c>
      <c r="R20" s="15">
        <v>5</v>
      </c>
      <c r="S20" s="184">
        <v>1</v>
      </c>
      <c r="T20" s="184">
        <v>1</v>
      </c>
      <c r="U20" s="184">
        <v>1</v>
      </c>
      <c r="V20" s="184">
        <v>1</v>
      </c>
      <c r="W20" s="184"/>
      <c r="X20" s="184"/>
      <c r="Y20" s="184"/>
      <c r="Z20" s="184"/>
      <c r="AA20" s="184">
        <v>1</v>
      </c>
      <c r="AB20" s="243" t="s">
        <v>152</v>
      </c>
      <c r="AC20" s="243" t="s">
        <v>152</v>
      </c>
      <c r="AD20" s="243" t="s">
        <v>152</v>
      </c>
      <c r="AE20" s="243" t="s">
        <v>152</v>
      </c>
      <c r="AF20" s="243" t="s">
        <v>152</v>
      </c>
      <c r="AG20" s="243" t="s">
        <v>151</v>
      </c>
      <c r="AH20" s="243" t="s">
        <v>152</v>
      </c>
      <c r="AI20" s="248" t="s">
        <v>152</v>
      </c>
      <c r="AJ20" s="72"/>
      <c r="AK20" s="67">
        <f t="shared" si="17"/>
        <v>1</v>
      </c>
      <c r="AL20" s="156">
        <f t="shared" si="1"/>
        <v>1</v>
      </c>
      <c r="AM20" s="153"/>
      <c r="AN20" s="154">
        <v>1</v>
      </c>
      <c r="AO20" s="153"/>
      <c r="AP20" s="153"/>
      <c r="AQ20" s="153"/>
      <c r="AR20" s="393"/>
      <c r="AS20" s="393"/>
      <c r="AT20" s="393"/>
      <c r="AU20" s="113" t="e">
        <f>AL20*#REF!</f>
        <v>#REF!</v>
      </c>
      <c r="AV20" s="114" t="e">
        <f>AL20*#REF!</f>
        <v>#REF!</v>
      </c>
      <c r="AW20" s="63" t="e">
        <f t="shared" si="12"/>
        <v>#REF!</v>
      </c>
      <c r="AX20" s="166">
        <f t="shared" si="3"/>
        <v>0</v>
      </c>
      <c r="AY20" s="153"/>
      <c r="AZ20" s="153"/>
      <c r="BA20" s="153"/>
      <c r="BB20" s="153"/>
      <c r="BC20" s="153"/>
      <c r="BD20" s="153"/>
      <c r="BE20" s="153"/>
      <c r="BF20" s="153"/>
      <c r="BG20" s="115" t="e">
        <f>AX20*#REF!</f>
        <v>#REF!</v>
      </c>
      <c r="BH20" s="114" t="e">
        <f>AX20*#REF!</f>
        <v>#REF!</v>
      </c>
      <c r="BI20" s="63" t="e">
        <f t="shared" si="13"/>
        <v>#REF!</v>
      </c>
      <c r="BJ20" s="124" t="e">
        <f>#REF!</f>
        <v>#REF!</v>
      </c>
      <c r="BK20" s="26" t="e">
        <f>#REF!</f>
        <v>#REF!</v>
      </c>
      <c r="BL20" s="135" t="e">
        <f t="shared" si="14"/>
        <v>#REF!</v>
      </c>
      <c r="BM20" s="110" t="e">
        <f t="shared" si="15"/>
        <v>#REF!</v>
      </c>
      <c r="BN20" s="74"/>
      <c r="BO20" s="106" t="e">
        <f t="shared" si="18"/>
        <v>#REF!</v>
      </c>
      <c r="BP20" s="10">
        <v>120</v>
      </c>
      <c r="BQ20" s="61">
        <f t="shared" si="16"/>
        <v>14400</v>
      </c>
    </row>
    <row r="21" spans="1:69" ht="60" customHeight="1" x14ac:dyDescent="0.35">
      <c r="A21" s="394">
        <v>18</v>
      </c>
      <c r="B21" s="55"/>
      <c r="C21" s="31"/>
      <c r="D21" s="8" t="s">
        <v>147</v>
      </c>
      <c r="E21" s="26" t="s">
        <v>148</v>
      </c>
      <c r="F21" s="180" t="s">
        <v>173</v>
      </c>
      <c r="G21" s="8" t="e">
        <f>#REF!</f>
        <v>#REF!</v>
      </c>
      <c r="H21" s="199"/>
      <c r="I21" s="308" t="s">
        <v>174</v>
      </c>
      <c r="J21" s="201">
        <v>1</v>
      </c>
      <c r="K21" s="201"/>
      <c r="L21" s="201">
        <v>1</v>
      </c>
      <c r="M21" s="201"/>
      <c r="N21" s="204"/>
      <c r="O21" s="178" t="s">
        <v>5</v>
      </c>
      <c r="P21" s="20" t="s">
        <v>128</v>
      </c>
      <c r="Q21" s="140" t="s">
        <v>151</v>
      </c>
      <c r="R21" s="15">
        <v>5</v>
      </c>
      <c r="S21" s="184">
        <v>1</v>
      </c>
      <c r="T21" s="184">
        <v>1</v>
      </c>
      <c r="U21" s="184">
        <v>1</v>
      </c>
      <c r="V21" s="184">
        <v>1</v>
      </c>
      <c r="W21" s="184"/>
      <c r="X21" s="184"/>
      <c r="Y21" s="184"/>
      <c r="Z21" s="184"/>
      <c r="AA21" s="184">
        <v>1</v>
      </c>
      <c r="AB21" s="243" t="s">
        <v>152</v>
      </c>
      <c r="AC21" s="243" t="s">
        <v>152</v>
      </c>
      <c r="AD21" s="243" t="s">
        <v>152</v>
      </c>
      <c r="AE21" s="243" t="s">
        <v>152</v>
      </c>
      <c r="AF21" s="243" t="s">
        <v>152</v>
      </c>
      <c r="AG21" s="243" t="s">
        <v>151</v>
      </c>
      <c r="AH21" s="243" t="s">
        <v>152</v>
      </c>
      <c r="AI21" s="248" t="s">
        <v>152</v>
      </c>
      <c r="AJ21" s="72"/>
      <c r="AK21" s="67">
        <f t="shared" si="17"/>
        <v>1</v>
      </c>
      <c r="AL21" s="156">
        <f t="shared" si="1"/>
        <v>0</v>
      </c>
      <c r="AM21" s="153"/>
      <c r="AN21" s="153"/>
      <c r="AO21" s="153"/>
      <c r="AP21" s="153"/>
      <c r="AQ21" s="153"/>
      <c r="AR21" s="153"/>
      <c r="AS21" s="153"/>
      <c r="AT21" s="153"/>
      <c r="AU21" s="113" t="e">
        <f>AL21*#REF!</f>
        <v>#REF!</v>
      </c>
      <c r="AV21" s="114" t="e">
        <f>AL21*#REF!</f>
        <v>#REF!</v>
      </c>
      <c r="AW21" s="63" t="e">
        <f t="shared" si="12"/>
        <v>#REF!</v>
      </c>
      <c r="AX21" s="166">
        <f t="shared" si="3"/>
        <v>1</v>
      </c>
      <c r="AY21" s="153"/>
      <c r="AZ21" s="154">
        <v>1</v>
      </c>
      <c r="BA21" s="153"/>
      <c r="BB21" s="153"/>
      <c r="BC21" s="153"/>
      <c r="BD21" s="153"/>
      <c r="BE21" s="153"/>
      <c r="BF21" s="153"/>
      <c r="BG21" s="115" t="e">
        <f>AX21*#REF!</f>
        <v>#REF!</v>
      </c>
      <c r="BH21" s="114" t="e">
        <f>AX21*#REF!</f>
        <v>#REF!</v>
      </c>
      <c r="BI21" s="63" t="e">
        <f t="shared" si="13"/>
        <v>#REF!</v>
      </c>
      <c r="BJ21" s="124" t="e">
        <f>#REF!</f>
        <v>#REF!</v>
      </c>
      <c r="BK21" s="26" t="e">
        <f>#REF!</f>
        <v>#REF!</v>
      </c>
      <c r="BL21" s="135" t="e">
        <f t="shared" si="14"/>
        <v>#REF!</v>
      </c>
      <c r="BM21" s="110" t="e">
        <f t="shared" si="15"/>
        <v>#REF!</v>
      </c>
      <c r="BN21" s="74"/>
      <c r="BO21" s="106" t="e">
        <f t="shared" si="18"/>
        <v>#REF!</v>
      </c>
      <c r="BP21" s="10">
        <v>120</v>
      </c>
      <c r="BQ21" s="61">
        <f t="shared" si="16"/>
        <v>14400</v>
      </c>
    </row>
    <row r="22" spans="1:69" ht="60" customHeight="1" x14ac:dyDescent="0.35">
      <c r="A22" s="394">
        <v>19</v>
      </c>
      <c r="B22" s="55"/>
      <c r="C22" s="31"/>
      <c r="D22" s="8" t="s">
        <v>147</v>
      </c>
      <c r="E22" s="26" t="s">
        <v>148</v>
      </c>
      <c r="F22" s="180" t="s">
        <v>175</v>
      </c>
      <c r="G22" s="8" t="e">
        <f>#REF!</f>
        <v>#REF!</v>
      </c>
      <c r="H22" s="177"/>
      <c r="I22" s="308" t="s">
        <v>176</v>
      </c>
      <c r="J22" s="201"/>
      <c r="K22" s="201"/>
      <c r="L22" s="201">
        <v>1</v>
      </c>
      <c r="M22" s="201"/>
      <c r="N22" s="204"/>
      <c r="O22" s="178" t="s">
        <v>5</v>
      </c>
      <c r="P22" s="20" t="s">
        <v>128</v>
      </c>
      <c r="Q22" s="140" t="s">
        <v>151</v>
      </c>
      <c r="R22" s="15">
        <v>5</v>
      </c>
      <c r="S22" s="184">
        <v>1</v>
      </c>
      <c r="T22" s="184">
        <v>1</v>
      </c>
      <c r="U22" s="184"/>
      <c r="V22" s="184">
        <v>1</v>
      </c>
      <c r="W22" s="184"/>
      <c r="X22" s="184"/>
      <c r="Y22" s="184">
        <v>1</v>
      </c>
      <c r="Z22" s="184"/>
      <c r="AA22" s="184">
        <v>1</v>
      </c>
      <c r="AB22" s="243" t="s">
        <v>152</v>
      </c>
      <c r="AC22" s="243" t="s">
        <v>152</v>
      </c>
      <c r="AD22" s="243" t="s">
        <v>152</v>
      </c>
      <c r="AE22" s="243" t="s">
        <v>152</v>
      </c>
      <c r="AF22" s="243" t="s">
        <v>152</v>
      </c>
      <c r="AG22" s="243" t="s">
        <v>151</v>
      </c>
      <c r="AH22" s="243" t="s">
        <v>152</v>
      </c>
      <c r="AI22" s="248" t="s">
        <v>152</v>
      </c>
      <c r="AJ22" s="72"/>
      <c r="AK22" s="67">
        <f t="shared" si="17"/>
        <v>1</v>
      </c>
      <c r="AL22" s="156">
        <f t="shared" si="1"/>
        <v>1</v>
      </c>
      <c r="AM22" s="154">
        <v>1</v>
      </c>
      <c r="AN22" s="153"/>
      <c r="AO22" s="153"/>
      <c r="AP22" s="153"/>
      <c r="AQ22" s="153"/>
      <c r="AR22" s="153"/>
      <c r="AS22" s="153"/>
      <c r="AT22" s="153"/>
      <c r="AU22" s="113" t="e">
        <f>AL22*#REF!</f>
        <v>#REF!</v>
      </c>
      <c r="AV22" s="114" t="e">
        <f>AL22*#REF!</f>
        <v>#REF!</v>
      </c>
      <c r="AW22" s="63" t="e">
        <f t="shared" si="12"/>
        <v>#REF!</v>
      </c>
      <c r="AX22" s="166">
        <f t="shared" si="3"/>
        <v>0</v>
      </c>
      <c r="AY22" s="153"/>
      <c r="AZ22" s="153"/>
      <c r="BA22" s="153"/>
      <c r="BB22" s="153"/>
      <c r="BC22" s="153"/>
      <c r="BD22" s="153"/>
      <c r="BE22" s="153"/>
      <c r="BF22" s="153"/>
      <c r="BG22" s="115" t="e">
        <f>AX22*#REF!</f>
        <v>#REF!</v>
      </c>
      <c r="BH22" s="114" t="e">
        <f>AX22*#REF!</f>
        <v>#REF!</v>
      </c>
      <c r="BI22" s="63" t="e">
        <f t="shared" si="13"/>
        <v>#REF!</v>
      </c>
      <c r="BJ22" s="124" t="e">
        <f>#REF!</f>
        <v>#REF!</v>
      </c>
      <c r="BK22" s="26" t="e">
        <f>#REF!</f>
        <v>#REF!</v>
      </c>
      <c r="BL22" s="135" t="e">
        <f t="shared" si="14"/>
        <v>#REF!</v>
      </c>
      <c r="BM22" s="110" t="e">
        <f t="shared" si="15"/>
        <v>#REF!</v>
      </c>
      <c r="BN22" s="74"/>
      <c r="BO22" s="106" t="e">
        <f t="shared" si="18"/>
        <v>#REF!</v>
      </c>
      <c r="BP22" s="10">
        <v>120</v>
      </c>
      <c r="BQ22" s="61">
        <f t="shared" si="16"/>
        <v>14400</v>
      </c>
    </row>
    <row r="23" spans="1:69" ht="60" customHeight="1" x14ac:dyDescent="0.35">
      <c r="A23" s="394">
        <v>20</v>
      </c>
      <c r="B23" s="55"/>
      <c r="C23" s="31"/>
      <c r="D23" s="8" t="s">
        <v>147</v>
      </c>
      <c r="E23" s="26" t="s">
        <v>148</v>
      </c>
      <c r="F23" s="180" t="s">
        <v>177</v>
      </c>
      <c r="G23" s="8" t="e">
        <f>#REF!</f>
        <v>#REF!</v>
      </c>
      <c r="H23" s="177"/>
      <c r="I23" s="308" t="s">
        <v>178</v>
      </c>
      <c r="J23" s="201">
        <v>1</v>
      </c>
      <c r="K23" s="201">
        <v>1</v>
      </c>
      <c r="L23" s="201"/>
      <c r="M23" s="201"/>
      <c r="N23" s="204"/>
      <c r="O23" s="215"/>
      <c r="P23" s="10" t="s">
        <v>128</v>
      </c>
      <c r="Q23" s="140" t="s">
        <v>151</v>
      </c>
      <c r="R23" s="16">
        <v>5</v>
      </c>
      <c r="S23" s="184">
        <v>1</v>
      </c>
      <c r="T23" s="184">
        <v>1</v>
      </c>
      <c r="U23" s="184">
        <v>1</v>
      </c>
      <c r="V23" s="184"/>
      <c r="W23" s="184"/>
      <c r="X23" s="184"/>
      <c r="Y23" s="184"/>
      <c r="Z23" s="184"/>
      <c r="AA23" s="184">
        <v>1</v>
      </c>
      <c r="AB23" s="35"/>
      <c r="AC23" s="35"/>
      <c r="AD23" s="35"/>
      <c r="AE23" s="35"/>
      <c r="AF23" s="35"/>
      <c r="AG23" s="35"/>
      <c r="AH23" s="35"/>
      <c r="AI23" s="245"/>
      <c r="AJ23" s="72"/>
      <c r="AK23" s="67">
        <f t="shared" si="17"/>
        <v>1</v>
      </c>
      <c r="AL23" s="156">
        <f t="shared" si="1"/>
        <v>1</v>
      </c>
      <c r="AM23" s="393"/>
      <c r="AN23" s="153"/>
      <c r="AO23" s="154">
        <v>1</v>
      </c>
      <c r="AP23" s="153"/>
      <c r="AQ23" s="153"/>
      <c r="AR23" s="153"/>
      <c r="AS23" s="153"/>
      <c r="AT23" s="153"/>
      <c r="AU23" s="113" t="e">
        <f>AL23*#REF!</f>
        <v>#REF!</v>
      </c>
      <c r="AV23" s="114" t="e">
        <f>AL23*#REF!</f>
        <v>#REF!</v>
      </c>
      <c r="AW23" s="63" t="e">
        <f t="shared" si="12"/>
        <v>#REF!</v>
      </c>
      <c r="AX23" s="166">
        <f t="shared" si="3"/>
        <v>0</v>
      </c>
      <c r="AY23" s="153"/>
      <c r="AZ23" s="153"/>
      <c r="BA23" s="153"/>
      <c r="BB23" s="153"/>
      <c r="BC23" s="153"/>
      <c r="BD23" s="153"/>
      <c r="BE23" s="153"/>
      <c r="BF23" s="153"/>
      <c r="BG23" s="115" t="e">
        <f>AX23*#REF!</f>
        <v>#REF!</v>
      </c>
      <c r="BH23" s="114" t="e">
        <f>AX23*#REF!</f>
        <v>#REF!</v>
      </c>
      <c r="BI23" s="63" t="e">
        <f t="shared" si="13"/>
        <v>#REF!</v>
      </c>
      <c r="BJ23" s="124" t="e">
        <f>#REF!</f>
        <v>#REF!</v>
      </c>
      <c r="BK23" s="26" t="e">
        <f>#REF!</f>
        <v>#REF!</v>
      </c>
      <c r="BL23" s="135" t="e">
        <f t="shared" si="14"/>
        <v>#REF!</v>
      </c>
      <c r="BM23" s="110" t="e">
        <f t="shared" si="15"/>
        <v>#REF!</v>
      </c>
      <c r="BN23" s="74"/>
      <c r="BO23" s="106" t="e">
        <f t="shared" si="18"/>
        <v>#REF!</v>
      </c>
      <c r="BP23" s="10">
        <v>120</v>
      </c>
      <c r="BQ23" s="61">
        <f t="shared" si="16"/>
        <v>14400</v>
      </c>
    </row>
    <row r="24" spans="1:69" ht="60" customHeight="1" x14ac:dyDescent="0.35">
      <c r="A24" s="394">
        <v>21</v>
      </c>
      <c r="B24" s="55"/>
      <c r="C24" s="31"/>
      <c r="D24" s="8" t="s">
        <v>147</v>
      </c>
      <c r="E24" s="26" t="s">
        <v>148</v>
      </c>
      <c r="F24" s="26" t="s">
        <v>179</v>
      </c>
      <c r="G24" s="8" t="e">
        <f>#REF!</f>
        <v>#REF!</v>
      </c>
      <c r="H24" s="177"/>
      <c r="I24" s="308" t="s">
        <v>180</v>
      </c>
      <c r="J24" s="201"/>
      <c r="K24" s="201"/>
      <c r="L24" s="201"/>
      <c r="M24" s="201">
        <v>1</v>
      </c>
      <c r="N24" s="204"/>
      <c r="O24" s="215"/>
      <c r="P24" s="10" t="s">
        <v>128</v>
      </c>
      <c r="Q24" s="140" t="s">
        <v>151</v>
      </c>
      <c r="R24" s="16">
        <v>6</v>
      </c>
      <c r="S24" s="184">
        <v>1</v>
      </c>
      <c r="T24" s="184">
        <v>1</v>
      </c>
      <c r="U24" s="184"/>
      <c r="V24" s="184">
        <v>1</v>
      </c>
      <c r="W24" s="184"/>
      <c r="X24" s="184"/>
      <c r="Y24" s="184"/>
      <c r="Z24" s="184"/>
      <c r="AA24" s="184">
        <v>1</v>
      </c>
      <c r="AB24" s="243" t="s">
        <v>152</v>
      </c>
      <c r="AC24" s="243" t="s">
        <v>152</v>
      </c>
      <c r="AD24" s="243" t="s">
        <v>152</v>
      </c>
      <c r="AE24" s="243" t="s">
        <v>152</v>
      </c>
      <c r="AF24" s="243" t="s">
        <v>152</v>
      </c>
      <c r="AG24" s="243" t="s">
        <v>152</v>
      </c>
      <c r="AH24" s="243" t="s">
        <v>152</v>
      </c>
      <c r="AI24" s="248" t="s">
        <v>152</v>
      </c>
      <c r="AJ24" s="72"/>
      <c r="AK24" s="67">
        <f t="shared" si="17"/>
        <v>4</v>
      </c>
      <c r="AL24" s="156">
        <f t="shared" si="1"/>
        <v>2</v>
      </c>
      <c r="AM24" s="153"/>
      <c r="AN24" s="153"/>
      <c r="AO24" s="154">
        <v>1</v>
      </c>
      <c r="AP24" s="153"/>
      <c r="AQ24" s="153"/>
      <c r="AR24" s="153"/>
      <c r="AS24" s="154">
        <v>1</v>
      </c>
      <c r="AT24" s="153"/>
      <c r="AU24" s="113" t="e">
        <f>AL24*#REF!</f>
        <v>#REF!</v>
      </c>
      <c r="AV24" s="114" t="e">
        <f>AL24*#REF!</f>
        <v>#REF!</v>
      </c>
      <c r="AW24" s="63" t="e">
        <f t="shared" ref="AW24" si="19">AV24*120</f>
        <v>#REF!</v>
      </c>
      <c r="AX24" s="166">
        <f>AY24+AZ24+BA24+BB24+BC24+BD24+BE24+BF24</f>
        <v>2</v>
      </c>
      <c r="AY24" s="153"/>
      <c r="AZ24" s="153"/>
      <c r="BA24" s="154">
        <v>1</v>
      </c>
      <c r="BB24" s="153"/>
      <c r="BC24" s="153"/>
      <c r="BD24" s="153"/>
      <c r="BE24" s="154">
        <v>1</v>
      </c>
      <c r="BF24" s="153"/>
      <c r="BG24" s="115" t="e">
        <f>AX24*#REF!</f>
        <v>#REF!</v>
      </c>
      <c r="BH24" s="114" t="e">
        <f>AX24*#REF!</f>
        <v>#REF!</v>
      </c>
      <c r="BI24" s="63" t="e">
        <f t="shared" ref="BI24" si="20">BH24*120</f>
        <v>#REF!</v>
      </c>
      <c r="BJ24" s="124" t="e">
        <f>#REF!</f>
        <v>#REF!</v>
      </c>
      <c r="BK24" s="26" t="e">
        <f>#REF!</f>
        <v>#REF!</v>
      </c>
      <c r="BL24" s="135" t="e">
        <f t="shared" ref="BL24" si="21">BJ24+BK24+AV24+BH24</f>
        <v>#REF!</v>
      </c>
      <c r="BM24" s="110" t="e">
        <f t="shared" ref="BM24" si="22">BL24*120</f>
        <v>#REF!</v>
      </c>
      <c r="BN24" s="74"/>
      <c r="BO24" s="106" t="e">
        <f>BL24*0.1</f>
        <v>#REF!</v>
      </c>
      <c r="BP24" s="10">
        <v>120</v>
      </c>
      <c r="BQ24" s="61">
        <f t="shared" ref="BQ24" si="23">(BN24+BP24)*120</f>
        <v>14400</v>
      </c>
    </row>
    <row r="25" spans="1:69" ht="60" customHeight="1" x14ac:dyDescent="0.35">
      <c r="A25" s="394">
        <v>22</v>
      </c>
      <c r="B25" s="55"/>
      <c r="C25" s="31"/>
      <c r="D25" s="8" t="s">
        <v>147</v>
      </c>
      <c r="E25" s="26" t="s">
        <v>148</v>
      </c>
      <c r="F25" s="6" t="s">
        <v>181</v>
      </c>
      <c r="G25" s="8" t="e">
        <f>#REF!</f>
        <v>#REF!</v>
      </c>
      <c r="H25" s="177"/>
      <c r="I25" s="308" t="s">
        <v>182</v>
      </c>
      <c r="J25" s="201"/>
      <c r="K25" s="201"/>
      <c r="L25" s="201"/>
      <c r="M25" s="201">
        <v>1</v>
      </c>
      <c r="N25" s="204"/>
      <c r="O25" s="216"/>
      <c r="P25" s="20" t="s">
        <v>128</v>
      </c>
      <c r="Q25" s="140" t="s">
        <v>151</v>
      </c>
      <c r="R25" s="15">
        <v>5</v>
      </c>
      <c r="S25" s="184">
        <v>1</v>
      </c>
      <c r="T25" s="184">
        <v>1</v>
      </c>
      <c r="U25" s="184">
        <v>1</v>
      </c>
      <c r="V25" s="184"/>
      <c r="W25" s="184"/>
      <c r="X25" s="184"/>
      <c r="Y25" s="184">
        <v>1</v>
      </c>
      <c r="Z25" s="184"/>
      <c r="AA25" s="184">
        <v>1</v>
      </c>
      <c r="AB25" s="35"/>
      <c r="AC25" s="35"/>
      <c r="AD25" s="35"/>
      <c r="AE25" s="35"/>
      <c r="AF25" s="35"/>
      <c r="AG25" s="35"/>
      <c r="AH25" s="35"/>
      <c r="AI25" s="245"/>
      <c r="AJ25" s="72"/>
      <c r="AK25" s="67">
        <f t="shared" si="17"/>
        <v>4</v>
      </c>
      <c r="AL25" s="156">
        <f t="shared" si="1"/>
        <v>2</v>
      </c>
      <c r="AM25" s="393"/>
      <c r="AN25" s="153"/>
      <c r="AO25" s="153"/>
      <c r="AP25" s="154">
        <v>1</v>
      </c>
      <c r="AQ25" s="153"/>
      <c r="AR25" s="153"/>
      <c r="AS25" s="153"/>
      <c r="AT25" s="154">
        <v>1</v>
      </c>
      <c r="AU25" s="113" t="e">
        <f>AL25*#REF!</f>
        <v>#REF!</v>
      </c>
      <c r="AV25" s="114" t="e">
        <f>AL25*#REF!</f>
        <v>#REF!</v>
      </c>
      <c r="AW25" s="63" t="e">
        <f t="shared" si="12"/>
        <v>#REF!</v>
      </c>
      <c r="AX25" s="166">
        <f t="shared" si="3"/>
        <v>2</v>
      </c>
      <c r="AY25" s="393"/>
      <c r="AZ25" s="153"/>
      <c r="BA25" s="153"/>
      <c r="BB25" s="154">
        <v>1</v>
      </c>
      <c r="BC25" s="153"/>
      <c r="BD25" s="153"/>
      <c r="BE25" s="153"/>
      <c r="BF25" s="154">
        <v>1</v>
      </c>
      <c r="BG25" s="115" t="e">
        <f>AX25*#REF!</f>
        <v>#REF!</v>
      </c>
      <c r="BH25" s="114" t="e">
        <f>AX25*#REF!</f>
        <v>#REF!</v>
      </c>
      <c r="BI25" s="63" t="e">
        <f t="shared" si="13"/>
        <v>#REF!</v>
      </c>
      <c r="BJ25" s="124" t="e">
        <f>#REF!</f>
        <v>#REF!</v>
      </c>
      <c r="BK25" s="26" t="e">
        <f>#REF!</f>
        <v>#REF!</v>
      </c>
      <c r="BL25" s="135" t="e">
        <f t="shared" si="14"/>
        <v>#REF!</v>
      </c>
      <c r="BM25" s="110" t="e">
        <f t="shared" si="15"/>
        <v>#REF!</v>
      </c>
      <c r="BN25" s="74"/>
      <c r="BO25" s="106" t="e">
        <f>BL25*0.05</f>
        <v>#REF!</v>
      </c>
      <c r="BP25" s="10">
        <v>120</v>
      </c>
      <c r="BQ25" s="61">
        <f t="shared" si="16"/>
        <v>14400</v>
      </c>
    </row>
    <row r="26" spans="1:69" s="38" customFormat="1" ht="60" customHeight="1" x14ac:dyDescent="0.35">
      <c r="A26" s="394">
        <v>23</v>
      </c>
      <c r="B26" s="190"/>
      <c r="C26" s="191"/>
      <c r="D26" s="8" t="s">
        <v>147</v>
      </c>
      <c r="E26" s="26" t="s">
        <v>148</v>
      </c>
      <c r="F26" s="338" t="s">
        <v>183</v>
      </c>
      <c r="G26" s="8" t="e">
        <f>#REF!</f>
        <v>#REF!</v>
      </c>
      <c r="H26" s="177"/>
      <c r="I26" s="310" t="s">
        <v>184</v>
      </c>
      <c r="J26" s="201"/>
      <c r="K26" s="201"/>
      <c r="L26" s="201">
        <v>1</v>
      </c>
      <c r="M26" s="201">
        <v>1</v>
      </c>
      <c r="N26" s="204"/>
      <c r="O26" s="217" t="s">
        <v>5</v>
      </c>
      <c r="P26" s="192"/>
      <c r="Q26" s="140" t="s">
        <v>151</v>
      </c>
      <c r="R26" s="193">
        <v>5</v>
      </c>
      <c r="S26" s="184">
        <v>1</v>
      </c>
      <c r="T26" s="184">
        <v>1</v>
      </c>
      <c r="U26" s="184">
        <v>1</v>
      </c>
      <c r="V26" s="184">
        <v>1</v>
      </c>
      <c r="W26" s="184"/>
      <c r="X26" s="184"/>
      <c r="Y26" s="184"/>
      <c r="Z26" s="184"/>
      <c r="AA26" s="184">
        <v>1</v>
      </c>
      <c r="AB26" s="35"/>
      <c r="AC26" s="35"/>
      <c r="AD26" s="35"/>
      <c r="AE26" s="35"/>
      <c r="AF26" s="35"/>
      <c r="AG26" s="35"/>
      <c r="AH26" s="35"/>
      <c r="AI26" s="245"/>
      <c r="AJ26" s="194"/>
      <c r="AK26" s="58">
        <f t="shared" si="17"/>
        <v>1</v>
      </c>
      <c r="AL26" s="148">
        <f t="shared" si="1"/>
        <v>0</v>
      </c>
      <c r="AM26" s="153"/>
      <c r="AN26" s="153"/>
      <c r="AO26" s="153"/>
      <c r="AP26" s="153"/>
      <c r="AQ26" s="153"/>
      <c r="AR26" s="153"/>
      <c r="AS26" s="153"/>
      <c r="AT26" s="153"/>
      <c r="AU26" s="113" t="e">
        <f>AL26*#REF!</f>
        <v>#REF!</v>
      </c>
      <c r="AV26" s="114" t="e">
        <f>AL26*#REF!</f>
        <v>#REF!</v>
      </c>
      <c r="AW26" s="63" t="e">
        <f t="shared" si="12"/>
        <v>#REF!</v>
      </c>
      <c r="AX26" s="165">
        <f t="shared" si="3"/>
        <v>1</v>
      </c>
      <c r="AY26" s="393"/>
      <c r="AZ26" s="393"/>
      <c r="BA26" s="153"/>
      <c r="BB26" s="153"/>
      <c r="BC26" s="153"/>
      <c r="BD26" s="196">
        <v>1</v>
      </c>
      <c r="BE26" s="153"/>
      <c r="BF26" s="153"/>
      <c r="BG26" s="113" t="e">
        <f>AX26*#REF!</f>
        <v>#REF!</v>
      </c>
      <c r="BH26" s="114" t="e">
        <f>AX26*#REF!</f>
        <v>#REF!</v>
      </c>
      <c r="BI26" s="63" t="e">
        <f t="shared" si="13"/>
        <v>#REF!</v>
      </c>
      <c r="BJ26" s="124" t="e">
        <f>#REF!</f>
        <v>#REF!</v>
      </c>
      <c r="BK26" s="26" t="e">
        <f>#REF!</f>
        <v>#REF!</v>
      </c>
      <c r="BL26" s="135" t="e">
        <f t="shared" si="14"/>
        <v>#REF!</v>
      </c>
      <c r="BM26" s="110" t="e">
        <f t="shared" si="15"/>
        <v>#REF!</v>
      </c>
      <c r="BN26" s="74"/>
      <c r="BO26" s="106" t="e">
        <f>BL26*0.2</f>
        <v>#REF!</v>
      </c>
      <c r="BP26" s="10">
        <v>120</v>
      </c>
      <c r="BQ26" s="61">
        <f t="shared" si="16"/>
        <v>14400</v>
      </c>
    </row>
    <row r="27" spans="1:69" ht="60" customHeight="1" x14ac:dyDescent="0.35">
      <c r="A27" s="394">
        <v>24</v>
      </c>
      <c r="B27" s="55" t="s">
        <v>185</v>
      </c>
      <c r="C27" s="185" t="s">
        <v>146</v>
      </c>
      <c r="D27" s="40" t="s">
        <v>186</v>
      </c>
      <c r="E27" s="172" t="s">
        <v>134</v>
      </c>
      <c r="F27" s="6" t="s">
        <v>187</v>
      </c>
      <c r="G27" s="8" t="e">
        <f>#REF!</f>
        <v>#REF!</v>
      </c>
      <c r="H27" s="178" t="s">
        <v>135</v>
      </c>
      <c r="I27" s="310" t="s">
        <v>188</v>
      </c>
      <c r="J27" s="201">
        <v>1</v>
      </c>
      <c r="K27" s="201"/>
      <c r="L27" s="201"/>
      <c r="M27" s="201"/>
      <c r="N27" s="204"/>
      <c r="O27" s="218"/>
      <c r="P27" s="33" t="s">
        <v>128</v>
      </c>
      <c r="Q27" s="143" t="s">
        <v>151</v>
      </c>
      <c r="R27" s="46">
        <v>5</v>
      </c>
      <c r="S27" s="184">
        <v>1</v>
      </c>
      <c r="T27" s="184">
        <v>1</v>
      </c>
      <c r="U27" s="184">
        <v>1</v>
      </c>
      <c r="V27" s="184"/>
      <c r="W27" s="184"/>
      <c r="X27" s="184"/>
      <c r="Y27" s="184"/>
      <c r="Z27" s="184"/>
      <c r="AA27" s="184">
        <v>1</v>
      </c>
      <c r="AB27" s="251" t="s">
        <v>189</v>
      </c>
      <c r="AC27" s="251" t="s">
        <v>189</v>
      </c>
      <c r="AD27" s="251" t="s">
        <v>189</v>
      </c>
      <c r="AE27" s="251" t="s">
        <v>189</v>
      </c>
      <c r="AF27" s="251" t="s">
        <v>189</v>
      </c>
      <c r="AG27" s="251" t="s">
        <v>189</v>
      </c>
      <c r="AH27" s="25" t="s">
        <v>152</v>
      </c>
      <c r="AI27" s="244" t="s">
        <v>152</v>
      </c>
      <c r="AJ27" s="72"/>
      <c r="AK27" s="59">
        <f t="shared" si="17"/>
        <v>4</v>
      </c>
      <c r="AL27" s="159">
        <f t="shared" si="1"/>
        <v>2</v>
      </c>
      <c r="AM27" s="153"/>
      <c r="AN27" s="153"/>
      <c r="AO27" s="154">
        <v>1</v>
      </c>
      <c r="AP27" s="153"/>
      <c r="AQ27" s="153"/>
      <c r="AR27" s="153"/>
      <c r="AS27" s="154">
        <v>1</v>
      </c>
      <c r="AT27" s="153"/>
      <c r="AU27" s="118" t="e">
        <f>AL27*#REF!</f>
        <v>#REF!</v>
      </c>
      <c r="AV27" s="119" t="e">
        <f>AL27*#REF!</f>
        <v>#REF!</v>
      </c>
      <c r="AW27" s="79" t="e">
        <f t="shared" si="12"/>
        <v>#REF!</v>
      </c>
      <c r="AX27" s="168">
        <f t="shared" si="3"/>
        <v>2</v>
      </c>
      <c r="AY27" s="153"/>
      <c r="AZ27" s="153"/>
      <c r="BA27" s="154">
        <v>1</v>
      </c>
      <c r="BB27" s="153"/>
      <c r="BC27" s="153"/>
      <c r="BD27" s="153"/>
      <c r="BE27" s="154">
        <v>1</v>
      </c>
      <c r="BF27" s="153"/>
      <c r="BG27" s="120" t="e">
        <f>AX27*#REF!</f>
        <v>#REF!</v>
      </c>
      <c r="BH27" s="119" t="e">
        <f>AX27*#REF!</f>
        <v>#REF!</v>
      </c>
      <c r="BI27" s="79" t="e">
        <f t="shared" si="13"/>
        <v>#REF!</v>
      </c>
      <c r="BJ27" s="127" t="e">
        <f>#REF!</f>
        <v>#REF!</v>
      </c>
      <c r="BK27" s="48" t="e">
        <f>#REF!</f>
        <v>#REF!</v>
      </c>
      <c r="BL27" s="186" t="e">
        <f t="shared" si="14"/>
        <v>#REF!</v>
      </c>
      <c r="BM27" s="187" t="e">
        <f t="shared" si="15"/>
        <v>#REF!</v>
      </c>
      <c r="BN27" s="74"/>
      <c r="BO27" s="188" t="e">
        <f>BL27*0.05</f>
        <v>#REF!</v>
      </c>
      <c r="BP27" s="10">
        <v>120</v>
      </c>
      <c r="BQ27" s="189">
        <f t="shared" si="16"/>
        <v>14400</v>
      </c>
    </row>
    <row r="28" spans="1:69" ht="60" customHeight="1" x14ac:dyDescent="0.35">
      <c r="A28" s="394">
        <v>25</v>
      </c>
      <c r="B28" s="55"/>
      <c r="C28" s="31"/>
      <c r="D28" s="40" t="s">
        <v>186</v>
      </c>
      <c r="E28" s="26" t="s">
        <v>134</v>
      </c>
      <c r="F28" s="180" t="s">
        <v>190</v>
      </c>
      <c r="G28" s="8" t="e">
        <f>#REF!</f>
        <v>#REF!</v>
      </c>
      <c r="H28" s="178" t="s">
        <v>135</v>
      </c>
      <c r="I28" s="310" t="s">
        <v>191</v>
      </c>
      <c r="J28" s="201"/>
      <c r="K28" s="201"/>
      <c r="L28" s="201"/>
      <c r="M28" s="201">
        <v>1</v>
      </c>
      <c r="N28" s="204"/>
      <c r="O28" s="216"/>
      <c r="P28" s="20" t="s">
        <v>128</v>
      </c>
      <c r="Q28" s="140" t="s">
        <v>151</v>
      </c>
      <c r="R28" s="15">
        <v>5</v>
      </c>
      <c r="S28" s="184">
        <v>1</v>
      </c>
      <c r="T28" s="184">
        <v>1</v>
      </c>
      <c r="U28" s="184">
        <v>1</v>
      </c>
      <c r="V28" s="184"/>
      <c r="W28" s="184"/>
      <c r="X28" s="184"/>
      <c r="Y28" s="184"/>
      <c r="Z28" s="184"/>
      <c r="AA28" s="184">
        <v>1</v>
      </c>
      <c r="AB28" s="251" t="s">
        <v>189</v>
      </c>
      <c r="AC28" s="251" t="s">
        <v>189</v>
      </c>
      <c r="AD28" s="251" t="s">
        <v>189</v>
      </c>
      <c r="AE28" s="251" t="s">
        <v>189</v>
      </c>
      <c r="AF28" s="251" t="s">
        <v>189</v>
      </c>
      <c r="AG28" s="251" t="s">
        <v>189</v>
      </c>
      <c r="AH28" s="25" t="s">
        <v>152</v>
      </c>
      <c r="AI28" s="244" t="s">
        <v>152</v>
      </c>
      <c r="AJ28" s="72"/>
      <c r="AK28" s="67">
        <f t="shared" si="17"/>
        <v>4</v>
      </c>
      <c r="AL28" s="156">
        <f t="shared" si="1"/>
        <v>2</v>
      </c>
      <c r="AM28" s="154">
        <v>1</v>
      </c>
      <c r="AN28" s="153"/>
      <c r="AO28" s="153"/>
      <c r="AP28" s="153"/>
      <c r="AQ28" s="154">
        <v>1</v>
      </c>
      <c r="AR28" s="153"/>
      <c r="AS28" s="153"/>
      <c r="AT28" s="153"/>
      <c r="AU28" s="113" t="e">
        <f>AL28*#REF!</f>
        <v>#REF!</v>
      </c>
      <c r="AV28" s="114" t="e">
        <f>AL28*#REF!</f>
        <v>#REF!</v>
      </c>
      <c r="AW28" s="63" t="e">
        <f t="shared" si="12"/>
        <v>#REF!</v>
      </c>
      <c r="AX28" s="166">
        <f t="shared" si="3"/>
        <v>2</v>
      </c>
      <c r="AY28" s="154">
        <v>1</v>
      </c>
      <c r="AZ28" s="153"/>
      <c r="BA28" s="153"/>
      <c r="BB28" s="153"/>
      <c r="BC28" s="154">
        <v>1</v>
      </c>
      <c r="BD28" s="153"/>
      <c r="BE28" s="153"/>
      <c r="BF28" s="153"/>
      <c r="BG28" s="115" t="e">
        <f>AX28*#REF!</f>
        <v>#REF!</v>
      </c>
      <c r="BH28" s="114" t="e">
        <f>AX28*#REF!</f>
        <v>#REF!</v>
      </c>
      <c r="BI28" s="63" t="e">
        <f t="shared" si="13"/>
        <v>#REF!</v>
      </c>
      <c r="BJ28" s="124" t="e">
        <f>#REF!</f>
        <v>#REF!</v>
      </c>
      <c r="BK28" s="26" t="e">
        <f>#REF!</f>
        <v>#REF!</v>
      </c>
      <c r="BL28" s="135" t="e">
        <f t="shared" si="14"/>
        <v>#REF!</v>
      </c>
      <c r="BM28" s="110" t="e">
        <f t="shared" si="15"/>
        <v>#REF!</v>
      </c>
      <c r="BN28" s="74"/>
      <c r="BO28" s="106" t="e">
        <f>BL28*0.05</f>
        <v>#REF!</v>
      </c>
      <c r="BP28" s="10">
        <v>120</v>
      </c>
      <c r="BQ28" s="61">
        <f t="shared" si="16"/>
        <v>14400</v>
      </c>
    </row>
    <row r="29" spans="1:69" ht="60" customHeight="1" x14ac:dyDescent="0.35">
      <c r="A29" s="394">
        <v>26</v>
      </c>
      <c r="B29" s="55"/>
      <c r="C29" s="31"/>
      <c r="D29" s="40" t="s">
        <v>186</v>
      </c>
      <c r="E29" s="26" t="s">
        <v>134</v>
      </c>
      <c r="F29" s="180" t="s">
        <v>192</v>
      </c>
      <c r="G29" s="8" t="e">
        <f>#REF!</f>
        <v>#REF!</v>
      </c>
      <c r="H29" s="45"/>
      <c r="I29" s="310" t="s">
        <v>193</v>
      </c>
      <c r="J29" s="201">
        <v>1</v>
      </c>
      <c r="K29" s="201"/>
      <c r="L29" s="201"/>
      <c r="M29" s="201"/>
      <c r="N29" s="204"/>
      <c r="O29" s="216"/>
      <c r="P29" s="20" t="s">
        <v>128</v>
      </c>
      <c r="Q29" s="140" t="s">
        <v>151</v>
      </c>
      <c r="R29" s="15">
        <v>5</v>
      </c>
      <c r="S29" s="184">
        <v>1</v>
      </c>
      <c r="T29" s="184">
        <v>1</v>
      </c>
      <c r="U29" s="184">
        <v>1</v>
      </c>
      <c r="V29" s="184"/>
      <c r="W29" s="184">
        <v>1</v>
      </c>
      <c r="X29" s="184"/>
      <c r="Y29" s="184"/>
      <c r="Z29" s="184"/>
      <c r="AA29" s="184">
        <v>1</v>
      </c>
      <c r="AB29" s="251" t="s">
        <v>189</v>
      </c>
      <c r="AC29" s="251" t="s">
        <v>189</v>
      </c>
      <c r="AD29" s="251" t="s">
        <v>189</v>
      </c>
      <c r="AE29" s="251" t="s">
        <v>189</v>
      </c>
      <c r="AF29" s="251" t="s">
        <v>189</v>
      </c>
      <c r="AG29" s="251" t="s">
        <v>189</v>
      </c>
      <c r="AH29" s="25" t="s">
        <v>152</v>
      </c>
      <c r="AI29" s="244" t="s">
        <v>152</v>
      </c>
      <c r="AJ29" s="72"/>
      <c r="AK29" s="67">
        <f t="shared" si="17"/>
        <v>2</v>
      </c>
      <c r="AL29" s="156">
        <f t="shared" si="1"/>
        <v>0</v>
      </c>
      <c r="AM29" s="153"/>
      <c r="AN29" s="153"/>
      <c r="AO29" s="153"/>
      <c r="AP29" s="153"/>
      <c r="AQ29" s="153"/>
      <c r="AR29" s="153"/>
      <c r="AS29" s="153"/>
      <c r="AT29" s="153"/>
      <c r="AU29" s="113" t="e">
        <f>AL29*#REF!</f>
        <v>#REF!</v>
      </c>
      <c r="AV29" s="114" t="e">
        <f>AL29*#REF!</f>
        <v>#REF!</v>
      </c>
      <c r="AW29" s="63" t="e">
        <f t="shared" si="12"/>
        <v>#REF!</v>
      </c>
      <c r="AX29" s="166">
        <f t="shared" si="3"/>
        <v>2</v>
      </c>
      <c r="AY29" s="153"/>
      <c r="AZ29" s="153"/>
      <c r="BA29" s="153"/>
      <c r="BB29" s="154">
        <v>1</v>
      </c>
      <c r="BC29" s="153"/>
      <c r="BD29" s="153"/>
      <c r="BE29" s="153"/>
      <c r="BF29" s="154">
        <v>1</v>
      </c>
      <c r="BG29" s="115" t="e">
        <f>AX29*#REF!</f>
        <v>#REF!</v>
      </c>
      <c r="BH29" s="114" t="e">
        <f>AX29*#REF!</f>
        <v>#REF!</v>
      </c>
      <c r="BI29" s="63" t="e">
        <f t="shared" si="13"/>
        <v>#REF!</v>
      </c>
      <c r="BJ29" s="124" t="e">
        <f>#REF!</f>
        <v>#REF!</v>
      </c>
      <c r="BK29" s="26" t="e">
        <f>#REF!</f>
        <v>#REF!</v>
      </c>
      <c r="BL29" s="135" t="e">
        <f t="shared" si="14"/>
        <v>#REF!</v>
      </c>
      <c r="BM29" s="110" t="e">
        <f t="shared" si="15"/>
        <v>#REF!</v>
      </c>
      <c r="BN29" s="74"/>
      <c r="BO29" s="106" t="e">
        <f>BL29*0.1</f>
        <v>#REF!</v>
      </c>
      <c r="BP29" s="10">
        <v>120</v>
      </c>
      <c r="BQ29" s="61">
        <f t="shared" si="16"/>
        <v>14400</v>
      </c>
    </row>
    <row r="30" spans="1:69" ht="60" customHeight="1" x14ac:dyDescent="0.35">
      <c r="A30" s="394">
        <v>28</v>
      </c>
      <c r="B30" s="55"/>
      <c r="C30" s="31"/>
      <c r="D30" s="40" t="s">
        <v>186</v>
      </c>
      <c r="E30" s="42" t="s">
        <v>134</v>
      </c>
      <c r="F30" s="180" t="s">
        <v>194</v>
      </c>
      <c r="G30" s="8" t="e">
        <f>#REF!</f>
        <v>#REF!</v>
      </c>
      <c r="H30" s="45"/>
      <c r="I30" s="310" t="s">
        <v>195</v>
      </c>
      <c r="J30" s="201">
        <v>1</v>
      </c>
      <c r="K30" s="201">
        <v>1</v>
      </c>
      <c r="L30" s="201">
        <v>1</v>
      </c>
      <c r="M30" s="201">
        <v>1</v>
      </c>
      <c r="N30" s="204"/>
      <c r="O30" s="216"/>
      <c r="P30" s="20" t="s">
        <v>128</v>
      </c>
      <c r="Q30" s="144" t="s">
        <v>196</v>
      </c>
      <c r="R30" s="15">
        <v>5</v>
      </c>
      <c r="S30" s="184">
        <v>1</v>
      </c>
      <c r="T30" s="184">
        <v>1</v>
      </c>
      <c r="U30" s="184">
        <v>1</v>
      </c>
      <c r="V30" s="184"/>
      <c r="W30" s="184"/>
      <c r="X30" s="184"/>
      <c r="Y30" s="184"/>
      <c r="Z30" s="184"/>
      <c r="AA30" s="184"/>
      <c r="AB30" s="35"/>
      <c r="AC30" s="35"/>
      <c r="AD30" s="35"/>
      <c r="AE30" s="35"/>
      <c r="AF30" s="35"/>
      <c r="AG30" s="35"/>
      <c r="AH30" s="35"/>
      <c r="AI30" s="245"/>
      <c r="AJ30" s="72"/>
      <c r="AK30" s="67">
        <f>AL30+AX30</f>
        <v>1</v>
      </c>
      <c r="AL30" s="156">
        <f>AM30+AN30+AO30+AP30+AQ30+AR30+AS30+AT30</f>
        <v>0</v>
      </c>
      <c r="AM30" s="153"/>
      <c r="AN30" s="153"/>
      <c r="AO30" s="153"/>
      <c r="AP30" s="153"/>
      <c r="AQ30" s="153"/>
      <c r="AR30" s="153"/>
      <c r="AS30" s="153"/>
      <c r="AT30" s="153"/>
      <c r="AU30" s="113" t="e">
        <f>AL30*#REF!</f>
        <v>#REF!</v>
      </c>
      <c r="AV30" s="114" t="e">
        <f>AL30*#REF!</f>
        <v>#REF!</v>
      </c>
      <c r="AW30" s="63" t="e">
        <f>AV30*120</f>
        <v>#REF!</v>
      </c>
      <c r="AX30" s="166">
        <f>AY30+AZ30+BA30+BB30+BC30+BD30+BE30+BF30</f>
        <v>1</v>
      </c>
      <c r="AY30" s="252"/>
      <c r="AZ30" s="153"/>
      <c r="BA30" s="153"/>
      <c r="BB30" s="153"/>
      <c r="BC30" s="154">
        <v>1</v>
      </c>
      <c r="BD30" s="153"/>
      <c r="BE30" s="153"/>
      <c r="BF30" s="153"/>
      <c r="BG30" s="115" t="e">
        <f>AX30*#REF!</f>
        <v>#REF!</v>
      </c>
      <c r="BH30" s="114" t="e">
        <f>AX30*#REF!</f>
        <v>#REF!</v>
      </c>
      <c r="BI30" s="63" t="e">
        <f>BH30*120</f>
        <v>#REF!</v>
      </c>
      <c r="BJ30" s="124" t="e">
        <f>#REF!</f>
        <v>#REF!</v>
      </c>
      <c r="BK30" s="26" t="e">
        <f>#REF!</f>
        <v>#REF!</v>
      </c>
      <c r="BL30" s="135" t="e">
        <f>BJ30+BK30+AV30+BH30</f>
        <v>#REF!</v>
      </c>
      <c r="BM30" s="110" t="e">
        <f>BL30*120</f>
        <v>#REF!</v>
      </c>
      <c r="BN30" s="74"/>
      <c r="BO30" s="106" t="e">
        <f>BL30*0.2</f>
        <v>#REF!</v>
      </c>
      <c r="BP30" s="10">
        <v>120</v>
      </c>
      <c r="BQ30" s="61">
        <f>(BN30+BP30)*120</f>
        <v>14400</v>
      </c>
    </row>
    <row r="31" spans="1:69" ht="60" customHeight="1" x14ac:dyDescent="0.35">
      <c r="A31" s="394">
        <v>28</v>
      </c>
      <c r="B31" s="55"/>
      <c r="C31" s="31"/>
      <c r="D31" s="40" t="s">
        <v>186</v>
      </c>
      <c r="E31" s="42" t="s">
        <v>134</v>
      </c>
      <c r="F31" s="180" t="s">
        <v>197</v>
      </c>
      <c r="G31" s="8" t="e">
        <f>#REF!</f>
        <v>#REF!</v>
      </c>
      <c r="H31" s="45"/>
      <c r="I31" s="310" t="s">
        <v>198</v>
      </c>
      <c r="J31" s="201">
        <v>1</v>
      </c>
      <c r="K31" s="201">
        <v>1</v>
      </c>
      <c r="L31" s="201">
        <v>1</v>
      </c>
      <c r="M31" s="201">
        <v>1</v>
      </c>
      <c r="N31" s="204"/>
      <c r="O31" s="216"/>
      <c r="P31" s="20" t="s">
        <v>128</v>
      </c>
      <c r="Q31" s="144" t="s">
        <v>196</v>
      </c>
      <c r="R31" s="15">
        <v>5</v>
      </c>
      <c r="S31" s="184">
        <v>1</v>
      </c>
      <c r="T31" s="184">
        <v>1</v>
      </c>
      <c r="U31" s="184">
        <v>1</v>
      </c>
      <c r="V31" s="184"/>
      <c r="W31" s="184"/>
      <c r="X31" s="184"/>
      <c r="Y31" s="184"/>
      <c r="Z31" s="184"/>
      <c r="AA31" s="184"/>
      <c r="AB31" s="35"/>
      <c r="AC31" s="35"/>
      <c r="AD31" s="35"/>
      <c r="AE31" s="35"/>
      <c r="AF31" s="35"/>
      <c r="AG31" s="35"/>
      <c r="AH31" s="35"/>
      <c r="AI31" s="245"/>
      <c r="AJ31" s="72"/>
      <c r="AK31" s="67">
        <f>AL31+AX31</f>
        <v>1</v>
      </c>
      <c r="AL31" s="156">
        <f>AM31+AN31+AO31+AP31+AQ31+AR31+AS31+AT31</f>
        <v>0</v>
      </c>
      <c r="AM31" s="153"/>
      <c r="AN31" s="153"/>
      <c r="AO31" s="153"/>
      <c r="AP31" s="153"/>
      <c r="AQ31" s="153"/>
      <c r="AR31" s="153"/>
      <c r="AS31" s="153"/>
      <c r="AT31" s="153"/>
      <c r="AU31" s="113" t="e">
        <f>AL31*#REF!</f>
        <v>#REF!</v>
      </c>
      <c r="AV31" s="114" t="e">
        <f>AL31*#REF!</f>
        <v>#REF!</v>
      </c>
      <c r="AW31" s="63" t="e">
        <f>AV31*120</f>
        <v>#REF!</v>
      </c>
      <c r="AX31" s="166">
        <f>AY31+AZ31+BA31+BB31+BC31+BD31+BE31+BF31</f>
        <v>1</v>
      </c>
      <c r="AY31" s="154">
        <v>1</v>
      </c>
      <c r="AZ31" s="153"/>
      <c r="BA31" s="153"/>
      <c r="BB31" s="153"/>
      <c r="BC31" s="153"/>
      <c r="BD31" s="153"/>
      <c r="BE31" s="153"/>
      <c r="BF31" s="153"/>
      <c r="BG31" s="115" t="e">
        <f>AX31*#REF!</f>
        <v>#REF!</v>
      </c>
      <c r="BH31" s="114" t="e">
        <f>AX31*#REF!</f>
        <v>#REF!</v>
      </c>
      <c r="BI31" s="63" t="e">
        <f>BH31*120</f>
        <v>#REF!</v>
      </c>
      <c r="BJ31" s="124" t="e">
        <f>#REF!</f>
        <v>#REF!</v>
      </c>
      <c r="BK31" s="26" t="e">
        <f>#REF!</f>
        <v>#REF!</v>
      </c>
      <c r="BL31" s="135" t="e">
        <f>BJ31+BK31+AV31+BH31</f>
        <v>#REF!</v>
      </c>
      <c r="BM31" s="110" t="e">
        <f>BL31*120</f>
        <v>#REF!</v>
      </c>
      <c r="BN31" s="74"/>
      <c r="BO31" s="106" t="e">
        <f>BL31*0.2</f>
        <v>#REF!</v>
      </c>
      <c r="BP31" s="10">
        <v>120</v>
      </c>
      <c r="BQ31" s="61">
        <f>(BN31+BP31)*120</f>
        <v>14400</v>
      </c>
    </row>
    <row r="32" spans="1:69" ht="60" customHeight="1" x14ac:dyDescent="0.35">
      <c r="A32" s="394">
        <v>27</v>
      </c>
      <c r="B32" s="55"/>
      <c r="C32" s="31"/>
      <c r="D32" s="40" t="s">
        <v>186</v>
      </c>
      <c r="E32" s="26" t="s">
        <v>134</v>
      </c>
      <c r="F32" s="180" t="s">
        <v>199</v>
      </c>
      <c r="G32" s="8" t="e">
        <f>#REF!</f>
        <v>#REF!</v>
      </c>
      <c r="H32" s="45"/>
      <c r="I32" s="310" t="s">
        <v>200</v>
      </c>
      <c r="J32" s="201"/>
      <c r="K32" s="201"/>
      <c r="L32" s="201"/>
      <c r="M32" s="201">
        <v>1</v>
      </c>
      <c r="N32" s="204"/>
      <c r="O32" s="216"/>
      <c r="P32" s="20" t="s">
        <v>128</v>
      </c>
      <c r="Q32" s="144" t="s">
        <v>196</v>
      </c>
      <c r="R32" s="15">
        <v>5</v>
      </c>
      <c r="S32" s="184">
        <v>1</v>
      </c>
      <c r="T32" s="184">
        <v>1</v>
      </c>
      <c r="U32" s="184">
        <v>1</v>
      </c>
      <c r="V32" s="184">
        <v>1</v>
      </c>
      <c r="W32" s="184"/>
      <c r="X32" s="184"/>
      <c r="Y32" s="184"/>
      <c r="Z32" s="184"/>
      <c r="AA32" s="184"/>
      <c r="AB32" s="35"/>
      <c r="AC32" s="35"/>
      <c r="AD32" s="35"/>
      <c r="AE32" s="35"/>
      <c r="AF32" s="35"/>
      <c r="AG32" s="35"/>
      <c r="AH32" s="35"/>
      <c r="AI32" s="245"/>
      <c r="AJ32" s="72"/>
      <c r="AK32" s="67">
        <f t="shared" si="17"/>
        <v>2</v>
      </c>
      <c r="AL32" s="156">
        <f t="shared" si="1"/>
        <v>2</v>
      </c>
      <c r="AM32" s="153"/>
      <c r="AN32" s="153"/>
      <c r="AO32" s="153"/>
      <c r="AP32" s="154">
        <v>1</v>
      </c>
      <c r="AQ32" s="153"/>
      <c r="AR32" s="153"/>
      <c r="AS32" s="153"/>
      <c r="AT32" s="154">
        <v>1</v>
      </c>
      <c r="AU32" s="113" t="e">
        <f>AL32*#REF!</f>
        <v>#REF!</v>
      </c>
      <c r="AV32" s="114" t="e">
        <f>AL32*#REF!</f>
        <v>#REF!</v>
      </c>
      <c r="AW32" s="63" t="e">
        <f t="shared" si="12"/>
        <v>#REF!</v>
      </c>
      <c r="AX32" s="166">
        <f t="shared" si="3"/>
        <v>0</v>
      </c>
      <c r="AY32" s="153"/>
      <c r="AZ32" s="153"/>
      <c r="BA32" s="153"/>
      <c r="BB32" s="153"/>
      <c r="BC32" s="153"/>
      <c r="BD32" s="153"/>
      <c r="BE32" s="153"/>
      <c r="BF32" s="153"/>
      <c r="BG32" s="115" t="e">
        <f>AX32*#REF!</f>
        <v>#REF!</v>
      </c>
      <c r="BH32" s="114" t="e">
        <f>AX32*#REF!</f>
        <v>#REF!</v>
      </c>
      <c r="BI32" s="63" t="e">
        <f t="shared" si="13"/>
        <v>#REF!</v>
      </c>
      <c r="BJ32" s="124" t="e">
        <f>#REF!</f>
        <v>#REF!</v>
      </c>
      <c r="BK32" s="26" t="e">
        <f>#REF!</f>
        <v>#REF!</v>
      </c>
      <c r="BL32" s="135" t="e">
        <f t="shared" si="14"/>
        <v>#REF!</v>
      </c>
      <c r="BM32" s="110" t="e">
        <f t="shared" si="15"/>
        <v>#REF!</v>
      </c>
      <c r="BN32" s="74"/>
      <c r="BO32" s="106" t="e">
        <f>BL32*0.1</f>
        <v>#REF!</v>
      </c>
      <c r="BP32" s="10">
        <v>120</v>
      </c>
      <c r="BQ32" s="61">
        <f t="shared" si="16"/>
        <v>14400</v>
      </c>
    </row>
    <row r="33" spans="1:69" ht="60" customHeight="1" x14ac:dyDescent="0.35">
      <c r="A33" s="394">
        <v>29</v>
      </c>
      <c r="B33" s="55"/>
      <c r="C33" s="37"/>
      <c r="D33" s="41" t="s">
        <v>201</v>
      </c>
      <c r="E33" s="26" t="s">
        <v>202</v>
      </c>
      <c r="F33" s="8" t="s">
        <v>203</v>
      </c>
      <c r="G33" s="8" t="e">
        <f>#REF!</f>
        <v>#REF!</v>
      </c>
      <c r="H33" s="45"/>
      <c r="I33" s="310" t="s">
        <v>204</v>
      </c>
      <c r="J33" s="201">
        <v>1</v>
      </c>
      <c r="K33" s="201">
        <v>1</v>
      </c>
      <c r="L33" s="201"/>
      <c r="M33" s="201"/>
      <c r="N33" s="204"/>
      <c r="O33" s="216"/>
      <c r="P33" s="10" t="s">
        <v>128</v>
      </c>
      <c r="Q33" s="140" t="s">
        <v>151</v>
      </c>
      <c r="R33" s="16">
        <v>5</v>
      </c>
      <c r="S33" s="184"/>
      <c r="T33" s="184"/>
      <c r="U33" s="184">
        <v>1</v>
      </c>
      <c r="V33" s="184">
        <v>1</v>
      </c>
      <c r="W33" s="184">
        <v>1</v>
      </c>
      <c r="X33" s="184"/>
      <c r="Y33" s="184"/>
      <c r="Z33" s="184"/>
      <c r="AA33" s="184">
        <v>1</v>
      </c>
      <c r="AB33" s="251" t="s">
        <v>189</v>
      </c>
      <c r="AC33" s="251" t="s">
        <v>189</v>
      </c>
      <c r="AD33" s="251" t="s">
        <v>189</v>
      </c>
      <c r="AE33" s="251" t="s">
        <v>189</v>
      </c>
      <c r="AF33" s="251" t="s">
        <v>189</v>
      </c>
      <c r="AG33" s="251" t="s">
        <v>189</v>
      </c>
      <c r="AH33" s="25" t="s">
        <v>152</v>
      </c>
      <c r="AI33" s="244" t="s">
        <v>152</v>
      </c>
      <c r="AJ33" s="72"/>
      <c r="AK33" s="67">
        <f t="shared" si="17"/>
        <v>1</v>
      </c>
      <c r="AL33" s="156">
        <f t="shared" si="1"/>
        <v>0</v>
      </c>
      <c r="AM33" s="153"/>
      <c r="AN33" s="153"/>
      <c r="AO33" s="153"/>
      <c r="AP33" s="153"/>
      <c r="AQ33" s="153"/>
      <c r="AR33" s="153"/>
      <c r="AS33" s="153"/>
      <c r="AT33" s="153"/>
      <c r="AU33" s="113" t="e">
        <f>AL33*#REF!</f>
        <v>#REF!</v>
      </c>
      <c r="AV33" s="114" t="e">
        <f>AL33*#REF!</f>
        <v>#REF!</v>
      </c>
      <c r="AW33" s="63" t="e">
        <f t="shared" si="12"/>
        <v>#REF!</v>
      </c>
      <c r="AX33" s="166">
        <f t="shared" si="3"/>
        <v>1</v>
      </c>
      <c r="AY33" s="153"/>
      <c r="AZ33" s="153"/>
      <c r="BA33" s="154">
        <v>1</v>
      </c>
      <c r="BB33" s="153"/>
      <c r="BC33" s="153"/>
      <c r="BD33" s="153"/>
      <c r="BE33" s="153"/>
      <c r="BF33" s="153"/>
      <c r="BG33" s="115" t="e">
        <f>AX33*#REF!</f>
        <v>#REF!</v>
      </c>
      <c r="BH33" s="114" t="e">
        <f>AX33*#REF!</f>
        <v>#REF!</v>
      </c>
      <c r="BI33" s="63" t="e">
        <f t="shared" si="13"/>
        <v>#REF!</v>
      </c>
      <c r="BJ33" s="124" t="e">
        <f>#REF!</f>
        <v>#REF!</v>
      </c>
      <c r="BK33" s="26" t="e">
        <f>#REF!</f>
        <v>#REF!</v>
      </c>
      <c r="BL33" s="135" t="e">
        <f t="shared" si="14"/>
        <v>#REF!</v>
      </c>
      <c r="BM33" s="110" t="e">
        <f t="shared" si="15"/>
        <v>#REF!</v>
      </c>
      <c r="BN33" s="74"/>
      <c r="BO33" s="106" t="e">
        <f t="shared" ref="BO33:BO41" si="24">BL33*0.2</f>
        <v>#REF!</v>
      </c>
      <c r="BP33" s="10">
        <v>120</v>
      </c>
      <c r="BQ33" s="61">
        <f t="shared" si="16"/>
        <v>14400</v>
      </c>
    </row>
    <row r="34" spans="1:69" ht="60" customHeight="1" x14ac:dyDescent="0.35">
      <c r="A34" s="394">
        <v>30</v>
      </c>
      <c r="B34" s="55"/>
      <c r="C34" s="37"/>
      <c r="D34" s="41" t="s">
        <v>201</v>
      </c>
      <c r="E34" s="26" t="s">
        <v>202</v>
      </c>
      <c r="F34" s="8" t="s">
        <v>205</v>
      </c>
      <c r="G34" s="8" t="e">
        <f>#REF!</f>
        <v>#REF!</v>
      </c>
      <c r="H34" s="179"/>
      <c r="I34" s="310" t="s">
        <v>206</v>
      </c>
      <c r="J34" s="201"/>
      <c r="K34" s="201">
        <v>1</v>
      </c>
      <c r="L34" s="201"/>
      <c r="M34" s="201"/>
      <c r="N34" s="204">
        <v>1</v>
      </c>
      <c r="O34" s="216"/>
      <c r="P34" s="10" t="s">
        <v>128</v>
      </c>
      <c r="Q34" s="140" t="s">
        <v>151</v>
      </c>
      <c r="R34" s="16">
        <v>5</v>
      </c>
      <c r="S34" s="184"/>
      <c r="T34" s="184"/>
      <c r="U34" s="184">
        <v>1</v>
      </c>
      <c r="V34" s="184">
        <v>1</v>
      </c>
      <c r="W34" s="184"/>
      <c r="X34" s="184"/>
      <c r="Y34" s="184">
        <v>1</v>
      </c>
      <c r="Z34" s="184"/>
      <c r="AA34" s="184">
        <v>1</v>
      </c>
      <c r="AB34" s="10" t="s">
        <v>152</v>
      </c>
      <c r="AC34" s="10" t="s">
        <v>152</v>
      </c>
      <c r="AD34" s="10" t="s">
        <v>152</v>
      </c>
      <c r="AE34" s="10" t="s">
        <v>152</v>
      </c>
      <c r="AF34" s="10" t="s">
        <v>152</v>
      </c>
      <c r="AG34" s="10" t="s">
        <v>152</v>
      </c>
      <c r="AH34" s="35"/>
      <c r="AI34" s="245"/>
      <c r="AJ34" s="72"/>
      <c r="AK34" s="67">
        <f t="shared" si="17"/>
        <v>1</v>
      </c>
      <c r="AL34" s="156">
        <f t="shared" si="1"/>
        <v>1</v>
      </c>
      <c r="AM34" s="153"/>
      <c r="AN34" s="153"/>
      <c r="AO34" s="153"/>
      <c r="AP34" s="153"/>
      <c r="AQ34" s="153"/>
      <c r="AR34" s="154">
        <v>1</v>
      </c>
      <c r="AS34" s="153"/>
      <c r="AT34" s="153"/>
      <c r="AU34" s="113" t="e">
        <f>AL34*#REF!</f>
        <v>#REF!</v>
      </c>
      <c r="AV34" s="114" t="e">
        <f>AL34*#REF!</f>
        <v>#REF!</v>
      </c>
      <c r="AW34" s="63" t="e">
        <f t="shared" si="12"/>
        <v>#REF!</v>
      </c>
      <c r="AX34" s="166">
        <f t="shared" si="3"/>
        <v>0</v>
      </c>
      <c r="AY34" s="153"/>
      <c r="AZ34" s="153"/>
      <c r="BA34" s="153"/>
      <c r="BB34" s="153"/>
      <c r="BC34" s="153"/>
      <c r="BD34" s="153"/>
      <c r="BE34" s="153"/>
      <c r="BF34" s="153"/>
      <c r="BG34" s="115" t="e">
        <f>AX34*#REF!</f>
        <v>#REF!</v>
      </c>
      <c r="BH34" s="114" t="e">
        <f>AX34*#REF!</f>
        <v>#REF!</v>
      </c>
      <c r="BI34" s="63" t="e">
        <f t="shared" si="13"/>
        <v>#REF!</v>
      </c>
      <c r="BJ34" s="124" t="e">
        <f>#REF!</f>
        <v>#REF!</v>
      </c>
      <c r="BK34" s="26" t="e">
        <f>#REF!</f>
        <v>#REF!</v>
      </c>
      <c r="BL34" s="135" t="e">
        <f t="shared" si="14"/>
        <v>#REF!</v>
      </c>
      <c r="BM34" s="110" t="e">
        <f t="shared" si="15"/>
        <v>#REF!</v>
      </c>
      <c r="BN34" s="74"/>
      <c r="BO34" s="106" t="e">
        <f t="shared" si="24"/>
        <v>#REF!</v>
      </c>
      <c r="BP34" s="10">
        <v>120</v>
      </c>
      <c r="BQ34" s="61">
        <f t="shared" si="16"/>
        <v>14400</v>
      </c>
    </row>
    <row r="35" spans="1:69" ht="60" customHeight="1" x14ac:dyDescent="0.35">
      <c r="A35" s="394">
        <v>31</v>
      </c>
      <c r="B35" s="55"/>
      <c r="C35" s="37"/>
      <c r="D35" s="41" t="s">
        <v>201</v>
      </c>
      <c r="E35" s="26" t="s">
        <v>202</v>
      </c>
      <c r="F35" s="8" t="s">
        <v>207</v>
      </c>
      <c r="G35" s="8" t="e">
        <f>#REF!</f>
        <v>#REF!</v>
      </c>
      <c r="H35" s="175" t="s">
        <v>205</v>
      </c>
      <c r="I35" s="310" t="s">
        <v>208</v>
      </c>
      <c r="J35" s="201"/>
      <c r="K35" s="201"/>
      <c r="L35" s="201"/>
      <c r="M35" s="201"/>
      <c r="N35" s="204">
        <v>1</v>
      </c>
      <c r="O35" s="216"/>
      <c r="P35" s="10" t="s">
        <v>128</v>
      </c>
      <c r="Q35" s="140" t="s">
        <v>151</v>
      </c>
      <c r="R35" s="16">
        <v>5</v>
      </c>
      <c r="S35" s="232"/>
      <c r="T35" s="232"/>
      <c r="U35" s="232"/>
      <c r="V35" s="232">
        <v>1</v>
      </c>
      <c r="W35" s="232">
        <v>1</v>
      </c>
      <c r="X35" s="232"/>
      <c r="Y35" s="232">
        <v>1</v>
      </c>
      <c r="Z35" s="232"/>
      <c r="AA35" s="232">
        <v>1</v>
      </c>
      <c r="AB35" s="10" t="s">
        <v>152</v>
      </c>
      <c r="AC35" s="10" t="s">
        <v>152</v>
      </c>
      <c r="AD35" s="10" t="s">
        <v>152</v>
      </c>
      <c r="AE35" s="10" t="s">
        <v>152</v>
      </c>
      <c r="AF35" s="10" t="s">
        <v>152</v>
      </c>
      <c r="AG35" s="10" t="s">
        <v>152</v>
      </c>
      <c r="AH35" s="35"/>
      <c r="AI35" s="245"/>
      <c r="AJ35" s="72"/>
      <c r="AK35" s="67">
        <f t="shared" si="17"/>
        <v>1</v>
      </c>
      <c r="AL35" s="156">
        <f t="shared" si="1"/>
        <v>0</v>
      </c>
      <c r="AM35" s="153"/>
      <c r="AN35" s="153"/>
      <c r="AO35" s="153"/>
      <c r="AP35" s="153"/>
      <c r="AQ35" s="153"/>
      <c r="AR35" s="153"/>
      <c r="AS35" s="153"/>
      <c r="AT35" s="153"/>
      <c r="AU35" s="113" t="e">
        <f>AL35*#REF!</f>
        <v>#REF!</v>
      </c>
      <c r="AV35" s="114" t="e">
        <f>AL35*#REF!</f>
        <v>#REF!</v>
      </c>
      <c r="AW35" s="63" t="e">
        <f t="shared" si="12"/>
        <v>#REF!</v>
      </c>
      <c r="AX35" s="166">
        <f t="shared" si="3"/>
        <v>1</v>
      </c>
      <c r="AY35" s="153"/>
      <c r="AZ35" s="393"/>
      <c r="BA35" s="153"/>
      <c r="BB35" s="153"/>
      <c r="BC35" s="153"/>
      <c r="BD35" s="154">
        <v>1</v>
      </c>
      <c r="BE35" s="153"/>
      <c r="BF35" s="153"/>
      <c r="BG35" s="115" t="e">
        <f>AX35*#REF!</f>
        <v>#REF!</v>
      </c>
      <c r="BH35" s="114" t="e">
        <f>AX35*#REF!</f>
        <v>#REF!</v>
      </c>
      <c r="BI35" s="63" t="e">
        <f t="shared" si="13"/>
        <v>#REF!</v>
      </c>
      <c r="BJ35" s="124" t="e">
        <f>#REF!</f>
        <v>#REF!</v>
      </c>
      <c r="BK35" s="26" t="e">
        <f>#REF!</f>
        <v>#REF!</v>
      </c>
      <c r="BL35" s="135" t="e">
        <f t="shared" si="14"/>
        <v>#REF!</v>
      </c>
      <c r="BM35" s="110" t="e">
        <f t="shared" si="15"/>
        <v>#REF!</v>
      </c>
      <c r="BN35" s="74"/>
      <c r="BO35" s="106" t="e">
        <f t="shared" si="24"/>
        <v>#REF!</v>
      </c>
      <c r="BP35" s="10">
        <v>120</v>
      </c>
      <c r="BQ35" s="61">
        <f t="shared" si="16"/>
        <v>14400</v>
      </c>
    </row>
    <row r="36" spans="1:69" ht="60" customHeight="1" x14ac:dyDescent="0.35">
      <c r="A36" s="394">
        <v>32</v>
      </c>
      <c r="B36" s="55"/>
      <c r="C36" s="37"/>
      <c r="D36" s="41" t="s">
        <v>201</v>
      </c>
      <c r="E36" s="26" t="s">
        <v>202</v>
      </c>
      <c r="F36" s="8" t="s">
        <v>209</v>
      </c>
      <c r="G36" s="8" t="e">
        <f>#REF!</f>
        <v>#REF!</v>
      </c>
      <c r="H36" s="179"/>
      <c r="I36" s="310" t="s">
        <v>210</v>
      </c>
      <c r="J36" s="201"/>
      <c r="K36" s="201"/>
      <c r="L36" s="201"/>
      <c r="M36" s="201"/>
      <c r="N36" s="204">
        <v>1</v>
      </c>
      <c r="O36" s="216"/>
      <c r="P36" s="10" t="s">
        <v>128</v>
      </c>
      <c r="Q36" s="140" t="s">
        <v>151</v>
      </c>
      <c r="R36" s="16">
        <v>5</v>
      </c>
      <c r="S36" s="232"/>
      <c r="T36" s="232"/>
      <c r="U36" s="232"/>
      <c r="V36" s="232">
        <v>1</v>
      </c>
      <c r="W36" s="232">
        <v>1</v>
      </c>
      <c r="X36" s="232">
        <v>1</v>
      </c>
      <c r="Y36" s="232"/>
      <c r="Z36" s="232"/>
      <c r="AA36" s="232">
        <v>1</v>
      </c>
      <c r="AB36" s="10" t="s">
        <v>152</v>
      </c>
      <c r="AC36" s="10" t="s">
        <v>152</v>
      </c>
      <c r="AD36" s="10" t="s">
        <v>152</v>
      </c>
      <c r="AE36" s="10" t="s">
        <v>152</v>
      </c>
      <c r="AF36" s="10" t="s">
        <v>152</v>
      </c>
      <c r="AG36" s="10" t="s">
        <v>152</v>
      </c>
      <c r="AH36" s="35"/>
      <c r="AI36" s="245"/>
      <c r="AJ36" s="72"/>
      <c r="AK36" s="67">
        <f t="shared" si="17"/>
        <v>1</v>
      </c>
      <c r="AL36" s="156">
        <f t="shared" si="1"/>
        <v>1</v>
      </c>
      <c r="AM36" s="153"/>
      <c r="AN36" s="153"/>
      <c r="AO36" s="153"/>
      <c r="AP36" s="153"/>
      <c r="AQ36" s="154">
        <v>1</v>
      </c>
      <c r="AR36" s="153"/>
      <c r="AS36" s="153"/>
      <c r="AT36" s="153"/>
      <c r="AU36" s="113" t="e">
        <f>AL36*#REF!</f>
        <v>#REF!</v>
      </c>
      <c r="AV36" s="114" t="e">
        <f>AL36*#REF!</f>
        <v>#REF!</v>
      </c>
      <c r="AW36" s="63" t="e">
        <f t="shared" si="12"/>
        <v>#REF!</v>
      </c>
      <c r="AX36" s="166">
        <f t="shared" si="3"/>
        <v>0</v>
      </c>
      <c r="AY36" s="153"/>
      <c r="BA36" s="153"/>
      <c r="BB36" s="153"/>
      <c r="BC36" s="153"/>
      <c r="BD36" s="153"/>
      <c r="BE36" s="153"/>
      <c r="BF36" s="153"/>
      <c r="BG36" s="115" t="e">
        <f>AX36*#REF!</f>
        <v>#REF!</v>
      </c>
      <c r="BH36" s="114" t="e">
        <f>AX36*#REF!</f>
        <v>#REF!</v>
      </c>
      <c r="BI36" s="63" t="e">
        <f t="shared" si="13"/>
        <v>#REF!</v>
      </c>
      <c r="BJ36" s="124" t="e">
        <f>#REF!</f>
        <v>#REF!</v>
      </c>
      <c r="BK36" s="26" t="e">
        <f>#REF!</f>
        <v>#REF!</v>
      </c>
      <c r="BL36" s="135" t="e">
        <f t="shared" si="14"/>
        <v>#REF!</v>
      </c>
      <c r="BM36" s="110" t="e">
        <f t="shared" si="15"/>
        <v>#REF!</v>
      </c>
      <c r="BN36" s="74"/>
      <c r="BO36" s="106" t="e">
        <f t="shared" si="24"/>
        <v>#REF!</v>
      </c>
      <c r="BP36" s="10">
        <v>120</v>
      </c>
      <c r="BQ36" s="61">
        <f t="shared" si="16"/>
        <v>14400</v>
      </c>
    </row>
    <row r="37" spans="1:69" ht="60" customHeight="1" x14ac:dyDescent="0.35">
      <c r="A37" s="394" t="s">
        <v>2</v>
      </c>
      <c r="B37" s="55"/>
      <c r="C37" s="37"/>
      <c r="D37" s="41" t="s">
        <v>201</v>
      </c>
      <c r="E37" s="26" t="s">
        <v>202</v>
      </c>
      <c r="F37" s="8" t="s">
        <v>211</v>
      </c>
      <c r="G37" s="8" t="e">
        <f>#REF!</f>
        <v>#REF!</v>
      </c>
      <c r="H37" s="175" t="s">
        <v>209</v>
      </c>
      <c r="I37" s="310" t="s">
        <v>212</v>
      </c>
      <c r="J37" s="201"/>
      <c r="K37" s="201"/>
      <c r="L37" s="201"/>
      <c r="M37" s="201"/>
      <c r="N37" s="204">
        <v>1</v>
      </c>
      <c r="O37" s="216"/>
      <c r="P37" s="10" t="s">
        <v>128</v>
      </c>
      <c r="Q37" s="140" t="s">
        <v>151</v>
      </c>
      <c r="R37" s="16">
        <v>5</v>
      </c>
      <c r="S37" s="232"/>
      <c r="T37" s="232"/>
      <c r="U37" s="232"/>
      <c r="V37" s="232">
        <v>1</v>
      </c>
      <c r="W37" s="232">
        <v>1</v>
      </c>
      <c r="X37" s="232">
        <v>1</v>
      </c>
      <c r="Y37" s="232"/>
      <c r="Z37" s="232"/>
      <c r="AA37" s="232">
        <v>1</v>
      </c>
      <c r="AB37" s="10" t="s">
        <v>152</v>
      </c>
      <c r="AC37" s="10" t="s">
        <v>152</v>
      </c>
      <c r="AD37" s="10" t="s">
        <v>152</v>
      </c>
      <c r="AE37" s="10" t="s">
        <v>152</v>
      </c>
      <c r="AF37" s="10" t="s">
        <v>152</v>
      </c>
      <c r="AG37" s="10" t="s">
        <v>152</v>
      </c>
      <c r="AH37" s="35"/>
      <c r="AI37" s="245"/>
      <c r="AJ37" s="72"/>
      <c r="AK37" s="67">
        <f t="shared" si="17"/>
        <v>1</v>
      </c>
      <c r="AL37" s="156">
        <f t="shared" si="1"/>
        <v>0</v>
      </c>
      <c r="AM37" s="153"/>
      <c r="AN37" s="153"/>
      <c r="AO37" s="153"/>
      <c r="AP37" s="153"/>
      <c r="AQ37" s="153"/>
      <c r="AR37" s="153"/>
      <c r="AS37" s="153"/>
      <c r="AT37" s="153"/>
      <c r="AU37" s="113" t="e">
        <f>AL37*#REF!</f>
        <v>#REF!</v>
      </c>
      <c r="AV37" s="114" t="e">
        <f>AL37*#REF!</f>
        <v>#REF!</v>
      </c>
      <c r="AW37" s="63" t="e">
        <f t="shared" si="12"/>
        <v>#REF!</v>
      </c>
      <c r="AX37" s="166">
        <f t="shared" si="3"/>
        <v>1</v>
      </c>
      <c r="AY37" s="153"/>
      <c r="AZ37" s="153"/>
      <c r="BA37" s="153"/>
      <c r="BB37" s="153"/>
      <c r="BC37" s="154">
        <v>1</v>
      </c>
      <c r="BD37" s="153"/>
      <c r="BE37" s="153"/>
      <c r="BF37" s="153"/>
      <c r="BG37" s="115" t="e">
        <f>AX37*#REF!</f>
        <v>#REF!</v>
      </c>
      <c r="BH37" s="114" t="e">
        <f>AX37*#REF!</f>
        <v>#REF!</v>
      </c>
      <c r="BI37" s="63" t="e">
        <f t="shared" si="13"/>
        <v>#REF!</v>
      </c>
      <c r="BJ37" s="124" t="e">
        <f>#REF!</f>
        <v>#REF!</v>
      </c>
      <c r="BK37" s="26" t="e">
        <f>#REF!</f>
        <v>#REF!</v>
      </c>
      <c r="BL37" s="135" t="e">
        <f t="shared" si="14"/>
        <v>#REF!</v>
      </c>
      <c r="BM37" s="110" t="e">
        <f t="shared" si="15"/>
        <v>#REF!</v>
      </c>
      <c r="BN37" s="74"/>
      <c r="BO37" s="106" t="e">
        <f t="shared" si="24"/>
        <v>#REF!</v>
      </c>
      <c r="BP37" s="10">
        <v>120</v>
      </c>
      <c r="BQ37" s="61">
        <f t="shared" si="16"/>
        <v>14400</v>
      </c>
    </row>
    <row r="38" spans="1:69" ht="60" customHeight="1" x14ac:dyDescent="0.35">
      <c r="A38" s="394">
        <v>34</v>
      </c>
      <c r="B38" s="55"/>
      <c r="C38" s="31"/>
      <c r="D38" s="41" t="s">
        <v>201</v>
      </c>
      <c r="E38" s="26" t="s">
        <v>213</v>
      </c>
      <c r="F38" s="8" t="s">
        <v>214</v>
      </c>
      <c r="G38" s="8" t="e">
        <f>#REF!</f>
        <v>#REF!</v>
      </c>
      <c r="H38" s="11"/>
      <c r="I38" s="311" t="s">
        <v>215</v>
      </c>
      <c r="J38" s="201"/>
      <c r="K38" s="201"/>
      <c r="L38" s="201">
        <v>1</v>
      </c>
      <c r="M38" s="201"/>
      <c r="N38" s="204"/>
      <c r="O38" s="219" t="s">
        <v>5</v>
      </c>
      <c r="P38" s="28"/>
      <c r="Q38" s="144" t="s">
        <v>129</v>
      </c>
      <c r="R38" s="15">
        <v>5</v>
      </c>
      <c r="S38" s="184">
        <v>1</v>
      </c>
      <c r="T38" s="184"/>
      <c r="U38" s="184"/>
      <c r="V38" s="184"/>
      <c r="W38" s="184"/>
      <c r="X38" s="184">
        <v>1</v>
      </c>
      <c r="Y38" s="184">
        <v>1</v>
      </c>
      <c r="Z38" s="184"/>
      <c r="AA38" s="184"/>
      <c r="AB38" s="35"/>
      <c r="AC38" s="35"/>
      <c r="AD38" s="35"/>
      <c r="AE38" s="35"/>
      <c r="AF38" s="35"/>
      <c r="AG38" s="35"/>
      <c r="AH38" s="35"/>
      <c r="AI38" s="245"/>
      <c r="AJ38" s="72"/>
      <c r="AK38" s="58">
        <f t="shared" si="17"/>
        <v>1</v>
      </c>
      <c r="AL38" s="156">
        <f t="shared" si="1"/>
        <v>0</v>
      </c>
      <c r="AM38" s="153"/>
      <c r="AN38" s="153"/>
      <c r="AO38" s="153"/>
      <c r="AP38" s="153"/>
      <c r="AQ38" s="153"/>
      <c r="AR38" s="153"/>
      <c r="AS38" s="153"/>
      <c r="AT38" s="153"/>
      <c r="AU38" s="113" t="e">
        <f>AL38*#REF!</f>
        <v>#REF!</v>
      </c>
      <c r="AV38" s="114" t="e">
        <f>AL38*#REF!</f>
        <v>#REF!</v>
      </c>
      <c r="AW38" s="63" t="e">
        <f t="shared" si="12"/>
        <v>#REF!</v>
      </c>
      <c r="AX38" s="166">
        <f t="shared" si="3"/>
        <v>1</v>
      </c>
      <c r="AY38" s="153"/>
      <c r="AZ38" s="196">
        <v>1</v>
      </c>
      <c r="BA38" s="153"/>
      <c r="BB38" s="153"/>
      <c r="BC38" s="153"/>
      <c r="BD38" s="153"/>
      <c r="BE38" s="153"/>
      <c r="BF38" s="153"/>
      <c r="BG38" s="115" t="e">
        <f>AX38*#REF!</f>
        <v>#REF!</v>
      </c>
      <c r="BH38" s="114" t="e">
        <f>AX38*#REF!</f>
        <v>#REF!</v>
      </c>
      <c r="BI38" s="63" t="e">
        <f t="shared" si="13"/>
        <v>#REF!</v>
      </c>
      <c r="BJ38" s="124" t="e">
        <f>#REF!</f>
        <v>#REF!</v>
      </c>
      <c r="BK38" s="26" t="e">
        <f>#REF!</f>
        <v>#REF!</v>
      </c>
      <c r="BL38" s="135" t="e">
        <f t="shared" si="14"/>
        <v>#REF!</v>
      </c>
      <c r="BM38" s="110" t="e">
        <f t="shared" si="15"/>
        <v>#REF!</v>
      </c>
      <c r="BN38" s="74"/>
      <c r="BO38" s="106" t="e">
        <f t="shared" si="24"/>
        <v>#REF!</v>
      </c>
      <c r="BP38" s="10">
        <v>120</v>
      </c>
      <c r="BQ38" s="61">
        <f t="shared" si="16"/>
        <v>14400</v>
      </c>
    </row>
    <row r="39" spans="1:69" ht="60" customHeight="1" x14ac:dyDescent="0.35">
      <c r="A39" s="394">
        <v>35</v>
      </c>
      <c r="B39" s="55"/>
      <c r="C39" s="31"/>
      <c r="D39" s="41" t="s">
        <v>201</v>
      </c>
      <c r="E39" s="26" t="s">
        <v>213</v>
      </c>
      <c r="F39" s="8" t="s">
        <v>216</v>
      </c>
      <c r="G39" s="8" t="e">
        <f>#REF!</f>
        <v>#REF!</v>
      </c>
      <c r="H39" s="11"/>
      <c r="I39" s="312" t="s">
        <v>217</v>
      </c>
      <c r="J39" s="201"/>
      <c r="K39" s="201"/>
      <c r="L39" s="201">
        <v>1</v>
      </c>
      <c r="M39" s="201"/>
      <c r="N39" s="204"/>
      <c r="O39" s="219" t="s">
        <v>5</v>
      </c>
      <c r="P39" s="28"/>
      <c r="Q39" s="144" t="s">
        <v>129</v>
      </c>
      <c r="R39" s="15">
        <v>5</v>
      </c>
      <c r="S39" s="184">
        <v>1</v>
      </c>
      <c r="T39" s="184">
        <v>1</v>
      </c>
      <c r="U39" s="184">
        <v>1</v>
      </c>
      <c r="V39" s="184">
        <v>1</v>
      </c>
      <c r="W39" s="184"/>
      <c r="X39" s="184"/>
      <c r="Y39" s="184"/>
      <c r="Z39" s="184">
        <v>1</v>
      </c>
      <c r="AA39" s="184"/>
      <c r="AB39" s="35"/>
      <c r="AC39" s="35"/>
      <c r="AD39" s="35"/>
      <c r="AE39" s="35"/>
      <c r="AF39" s="35"/>
      <c r="AG39" s="35"/>
      <c r="AH39" s="35"/>
      <c r="AI39" s="245"/>
      <c r="AJ39" s="72"/>
      <c r="AK39" s="58">
        <f t="shared" si="17"/>
        <v>1</v>
      </c>
      <c r="AL39" s="156">
        <f t="shared" si="1"/>
        <v>1</v>
      </c>
      <c r="AM39" s="153"/>
      <c r="AN39" s="153"/>
      <c r="AO39" s="153"/>
      <c r="AP39" s="153"/>
      <c r="AQ39" s="153"/>
      <c r="AR39" s="196">
        <v>1</v>
      </c>
      <c r="AS39" s="153"/>
      <c r="AT39" s="153"/>
      <c r="AU39" s="113" t="e">
        <f>AL39*#REF!</f>
        <v>#REF!</v>
      </c>
      <c r="AV39" s="114" t="e">
        <f>AL39*#REF!</f>
        <v>#REF!</v>
      </c>
      <c r="AW39" s="63" t="e">
        <f t="shared" si="12"/>
        <v>#REF!</v>
      </c>
      <c r="AX39" s="166">
        <f t="shared" si="3"/>
        <v>0</v>
      </c>
      <c r="AY39" s="393"/>
      <c r="AZ39" s="393"/>
      <c r="BA39" s="153"/>
      <c r="BB39" s="153"/>
      <c r="BC39" s="153"/>
      <c r="BD39" s="153"/>
      <c r="BE39" s="153"/>
      <c r="BF39" s="153"/>
      <c r="BG39" s="115" t="e">
        <f>AX39*#REF!</f>
        <v>#REF!</v>
      </c>
      <c r="BH39" s="114" t="e">
        <f>AX39*#REF!</f>
        <v>#REF!</v>
      </c>
      <c r="BI39" s="63" t="e">
        <f t="shared" si="13"/>
        <v>#REF!</v>
      </c>
      <c r="BJ39" s="124" t="e">
        <f>#REF!</f>
        <v>#REF!</v>
      </c>
      <c r="BK39" s="26" t="e">
        <f>#REF!</f>
        <v>#REF!</v>
      </c>
      <c r="BL39" s="135" t="e">
        <f t="shared" si="14"/>
        <v>#REF!</v>
      </c>
      <c r="BM39" s="110" t="e">
        <f t="shared" si="15"/>
        <v>#REF!</v>
      </c>
      <c r="BN39" s="74"/>
      <c r="BO39" s="106" t="e">
        <f t="shared" si="24"/>
        <v>#REF!</v>
      </c>
      <c r="BP39" s="10">
        <v>120</v>
      </c>
      <c r="BQ39" s="61">
        <f t="shared" si="16"/>
        <v>14400</v>
      </c>
    </row>
    <row r="40" spans="1:69" ht="60" customHeight="1" x14ac:dyDescent="0.35">
      <c r="A40" s="394">
        <v>36</v>
      </c>
      <c r="B40" s="55"/>
      <c r="C40" s="31"/>
      <c r="D40" s="41" t="s">
        <v>201</v>
      </c>
      <c r="E40" s="26" t="s">
        <v>213</v>
      </c>
      <c r="F40" s="8" t="s">
        <v>218</v>
      </c>
      <c r="G40" s="8" t="e">
        <f>#REF!</f>
        <v>#REF!</v>
      </c>
      <c r="H40" s="11"/>
      <c r="I40" s="317" t="s">
        <v>219</v>
      </c>
      <c r="J40" s="201"/>
      <c r="K40" s="201"/>
      <c r="L40" s="201">
        <v>1</v>
      </c>
      <c r="M40" s="201"/>
      <c r="N40" s="204"/>
      <c r="O40" s="219" t="s">
        <v>5</v>
      </c>
      <c r="P40" s="28"/>
      <c r="Q40" s="144" t="s">
        <v>129</v>
      </c>
      <c r="R40" s="15">
        <v>5</v>
      </c>
      <c r="S40" s="184"/>
      <c r="T40" s="184"/>
      <c r="U40" s="184">
        <v>1</v>
      </c>
      <c r="V40" s="184">
        <v>1</v>
      </c>
      <c r="W40" s="184">
        <v>1</v>
      </c>
      <c r="X40" s="184"/>
      <c r="Y40" s="184">
        <v>1</v>
      </c>
      <c r="Z40" s="184"/>
      <c r="AA40" s="184"/>
      <c r="AB40" s="35"/>
      <c r="AC40" s="35"/>
      <c r="AD40" s="35"/>
      <c r="AE40" s="35"/>
      <c r="AF40" s="35"/>
      <c r="AG40" s="35"/>
      <c r="AH40" s="35"/>
      <c r="AI40" s="245"/>
      <c r="AJ40" s="72"/>
      <c r="AK40" s="68">
        <f t="shared" si="17"/>
        <v>1</v>
      </c>
      <c r="AL40" s="156">
        <f t="shared" si="1"/>
        <v>0</v>
      </c>
      <c r="AM40" s="153"/>
      <c r="AN40" s="153"/>
      <c r="AO40" s="153"/>
      <c r="AP40" s="153"/>
      <c r="AQ40" s="153"/>
      <c r="AR40" s="153"/>
      <c r="AS40" s="153"/>
      <c r="AT40" s="153"/>
      <c r="AU40" s="113" t="e">
        <f>AL40*#REF!</f>
        <v>#REF!</v>
      </c>
      <c r="AV40" s="114" t="e">
        <f>AL40*#REF!</f>
        <v>#REF!</v>
      </c>
      <c r="AW40" s="63" t="e">
        <f t="shared" si="12"/>
        <v>#REF!</v>
      </c>
      <c r="AX40" s="166">
        <f t="shared" si="3"/>
        <v>1</v>
      </c>
      <c r="AY40" s="393"/>
      <c r="AZ40" s="393"/>
      <c r="BA40" s="393"/>
      <c r="BB40" s="153"/>
      <c r="BC40" s="196">
        <v>1</v>
      </c>
      <c r="BD40" s="153"/>
      <c r="BE40" s="153"/>
      <c r="BF40" s="153"/>
      <c r="BG40" s="115" t="e">
        <f>AX40*#REF!</f>
        <v>#REF!</v>
      </c>
      <c r="BH40" s="114" t="e">
        <f>AX40*#REF!</f>
        <v>#REF!</v>
      </c>
      <c r="BI40" s="63" t="e">
        <f t="shared" si="13"/>
        <v>#REF!</v>
      </c>
      <c r="BJ40" s="124" t="e">
        <f>#REF!</f>
        <v>#REF!</v>
      </c>
      <c r="BK40" s="26" t="e">
        <f>#REF!</f>
        <v>#REF!</v>
      </c>
      <c r="BL40" s="135" t="e">
        <f t="shared" si="14"/>
        <v>#REF!</v>
      </c>
      <c r="BM40" s="110" t="e">
        <f t="shared" si="15"/>
        <v>#REF!</v>
      </c>
      <c r="BN40" s="74"/>
      <c r="BO40" s="106" t="e">
        <f t="shared" si="24"/>
        <v>#REF!</v>
      </c>
      <c r="BP40" s="10">
        <v>120</v>
      </c>
      <c r="BQ40" s="61">
        <f t="shared" si="16"/>
        <v>14400</v>
      </c>
    </row>
    <row r="41" spans="1:69" ht="60" customHeight="1" thickBot="1" x14ac:dyDescent="0.4">
      <c r="A41" s="394">
        <v>37</v>
      </c>
      <c r="B41" s="92"/>
      <c r="C41" s="76"/>
      <c r="D41" s="41" t="s">
        <v>201</v>
      </c>
      <c r="E41" s="42" t="s">
        <v>213</v>
      </c>
      <c r="F41" s="30" t="s">
        <v>220</v>
      </c>
      <c r="G41" s="30" t="e">
        <f>#REF!</f>
        <v>#REF!</v>
      </c>
      <c r="H41" s="44"/>
      <c r="I41" s="313" t="s">
        <v>221</v>
      </c>
      <c r="J41" s="203"/>
      <c r="K41" s="203"/>
      <c r="L41" s="203">
        <v>1</v>
      </c>
      <c r="M41" s="203"/>
      <c r="N41" s="205"/>
      <c r="O41" s="220" t="s">
        <v>5</v>
      </c>
      <c r="P41" s="93"/>
      <c r="Q41" s="141" t="s">
        <v>129</v>
      </c>
      <c r="R41" s="69">
        <v>5</v>
      </c>
      <c r="S41" s="238"/>
      <c r="T41" s="238"/>
      <c r="U41" s="238">
        <v>1</v>
      </c>
      <c r="V41" s="238">
        <v>1</v>
      </c>
      <c r="W41" s="238"/>
      <c r="X41" s="238"/>
      <c r="Y41" s="238">
        <v>1</v>
      </c>
      <c r="Z41" s="238"/>
      <c r="AA41" s="238"/>
      <c r="AB41" s="77"/>
      <c r="AC41" s="77"/>
      <c r="AD41" s="77"/>
      <c r="AE41" s="77"/>
      <c r="AF41" s="77"/>
      <c r="AG41" s="77"/>
      <c r="AH41" s="77"/>
      <c r="AI41" s="246"/>
      <c r="AJ41" s="94"/>
      <c r="AK41" s="67">
        <f t="shared" si="17"/>
        <v>1</v>
      </c>
      <c r="AL41" s="156">
        <f t="shared" si="1"/>
        <v>1</v>
      </c>
      <c r="AM41" s="153"/>
      <c r="AN41" s="153"/>
      <c r="AO41" s="153"/>
      <c r="AP41" s="153"/>
      <c r="AQ41" s="196">
        <v>1</v>
      </c>
      <c r="AR41" s="153"/>
      <c r="AS41" s="153"/>
      <c r="AT41" s="153"/>
      <c r="AU41" s="115" t="e">
        <f>AL41*#REF!</f>
        <v>#REF!</v>
      </c>
      <c r="AV41" s="116" t="e">
        <f>AL41*#REF!</f>
        <v>#REF!</v>
      </c>
      <c r="AW41" s="78" t="e">
        <f t="shared" si="12"/>
        <v>#REF!</v>
      </c>
      <c r="AX41" s="166">
        <f t="shared" si="3"/>
        <v>0</v>
      </c>
      <c r="AY41" s="153"/>
      <c r="AZ41" s="153"/>
      <c r="BA41" s="153"/>
      <c r="BB41" s="153"/>
      <c r="BC41" s="153"/>
      <c r="BD41" s="153"/>
      <c r="BE41" s="153"/>
      <c r="BF41" s="153"/>
      <c r="BG41" s="115" t="e">
        <f>AX41*#REF!</f>
        <v>#REF!</v>
      </c>
      <c r="BH41" s="116" t="e">
        <f>AX41*#REF!</f>
        <v>#REF!</v>
      </c>
      <c r="BI41" s="78" t="e">
        <f t="shared" si="13"/>
        <v>#REF!</v>
      </c>
      <c r="BJ41" s="125" t="e">
        <f>#REF!</f>
        <v>#REF!</v>
      </c>
      <c r="BK41" s="42" t="e">
        <f>#REF!</f>
        <v>#REF!</v>
      </c>
      <c r="BL41" s="135" t="e">
        <f t="shared" si="14"/>
        <v>#REF!</v>
      </c>
      <c r="BM41" s="110" t="e">
        <f t="shared" si="15"/>
        <v>#REF!</v>
      </c>
      <c r="BN41" s="74"/>
      <c r="BO41" s="106" t="e">
        <f t="shared" si="24"/>
        <v>#REF!</v>
      </c>
      <c r="BP41" s="10">
        <v>120</v>
      </c>
      <c r="BQ41" s="61">
        <f t="shared" si="16"/>
        <v>14400</v>
      </c>
    </row>
    <row r="42" spans="1:69" s="91" customFormat="1" ht="15" customHeight="1" thickBot="1" x14ac:dyDescent="0.4">
      <c r="A42" s="80"/>
      <c r="B42" s="84"/>
      <c r="C42" s="84"/>
      <c r="D42" s="84"/>
      <c r="E42" s="84"/>
      <c r="F42" s="85"/>
      <c r="G42" s="84"/>
      <c r="H42" s="84"/>
      <c r="I42" s="305"/>
      <c r="J42" s="203"/>
      <c r="K42" s="203"/>
      <c r="L42" s="203"/>
      <c r="M42" s="203"/>
      <c r="N42" s="205"/>
      <c r="O42" s="85"/>
      <c r="P42" s="84"/>
      <c r="Q42" s="142"/>
      <c r="R42" s="84"/>
      <c r="S42" s="234"/>
      <c r="T42" s="235"/>
      <c r="U42" s="235"/>
      <c r="V42" s="235"/>
      <c r="W42" s="235"/>
      <c r="X42" s="235"/>
      <c r="Y42" s="235"/>
      <c r="Z42" s="235"/>
      <c r="AA42" s="235"/>
      <c r="AB42" s="84"/>
      <c r="AC42" s="84"/>
      <c r="AD42" s="84"/>
      <c r="AE42" s="84"/>
      <c r="AF42" s="84"/>
      <c r="AG42" s="84"/>
      <c r="AH42" s="84"/>
      <c r="AI42" s="247"/>
      <c r="AJ42" s="86"/>
      <c r="AK42" s="87">
        <f t="shared" si="17"/>
        <v>68</v>
      </c>
      <c r="AL42" s="157">
        <f t="shared" si="1"/>
        <v>33</v>
      </c>
      <c r="AM42" s="158">
        <f t="shared" ref="AM42:AU42" si="25">SUM(AM10:AM41)</f>
        <v>4</v>
      </c>
      <c r="AN42" s="158">
        <f t="shared" si="25"/>
        <v>3</v>
      </c>
      <c r="AO42" s="158">
        <f t="shared" si="25"/>
        <v>4</v>
      </c>
      <c r="AP42" s="158">
        <f t="shared" si="25"/>
        <v>4</v>
      </c>
      <c r="AQ42" s="158">
        <f t="shared" si="25"/>
        <v>5</v>
      </c>
      <c r="AR42" s="158">
        <f t="shared" si="25"/>
        <v>6</v>
      </c>
      <c r="AS42" s="158">
        <f t="shared" si="25"/>
        <v>3</v>
      </c>
      <c r="AT42" s="158">
        <f t="shared" si="25"/>
        <v>4</v>
      </c>
      <c r="AU42" s="117" t="e">
        <f t="shared" si="25"/>
        <v>#REF!</v>
      </c>
      <c r="AV42" s="117"/>
      <c r="AW42" s="88"/>
      <c r="AX42" s="167">
        <f t="shared" si="3"/>
        <v>35</v>
      </c>
      <c r="AY42" s="158">
        <f t="shared" ref="AY42:BG42" si="26">SUM(AY10:AY41)</f>
        <v>4</v>
      </c>
      <c r="AZ42" s="158">
        <f t="shared" si="26"/>
        <v>4</v>
      </c>
      <c r="BA42" s="158">
        <f t="shared" si="26"/>
        <v>4</v>
      </c>
      <c r="BB42" s="158">
        <f t="shared" si="26"/>
        <v>4</v>
      </c>
      <c r="BC42" s="158">
        <f t="shared" si="26"/>
        <v>6</v>
      </c>
      <c r="BD42" s="158">
        <f t="shared" si="26"/>
        <v>6</v>
      </c>
      <c r="BE42" s="158">
        <f t="shared" si="26"/>
        <v>3</v>
      </c>
      <c r="BF42" s="158">
        <f t="shared" si="26"/>
        <v>4</v>
      </c>
      <c r="BG42" s="117" t="e">
        <f t="shared" si="26"/>
        <v>#REF!</v>
      </c>
      <c r="BH42" s="117"/>
      <c r="BI42" s="88"/>
      <c r="BJ42" s="126"/>
      <c r="BK42" s="85"/>
      <c r="BL42" s="136"/>
      <c r="BM42" s="111"/>
      <c r="BN42" s="104"/>
    </row>
    <row r="43" spans="1:69" ht="60" customHeight="1" x14ac:dyDescent="0.35">
      <c r="A43" s="51">
        <v>38</v>
      </c>
      <c r="B43" s="55" t="s">
        <v>222</v>
      </c>
      <c r="C43" s="7" t="s">
        <v>223</v>
      </c>
      <c r="D43" s="40" t="s">
        <v>224</v>
      </c>
      <c r="E43" s="48" t="s">
        <v>225</v>
      </c>
      <c r="F43" s="25" t="s">
        <v>226</v>
      </c>
      <c r="G43" s="25"/>
      <c r="H43" s="13" t="s">
        <v>227</v>
      </c>
      <c r="I43" s="306" t="s">
        <v>228</v>
      </c>
      <c r="J43" s="202">
        <v>1</v>
      </c>
      <c r="K43" s="202">
        <v>1</v>
      </c>
      <c r="L43" s="202"/>
      <c r="M43" s="202"/>
      <c r="N43" s="206">
        <v>1</v>
      </c>
      <c r="O43" s="25" t="s">
        <v>5</v>
      </c>
      <c r="P43" s="25" t="s">
        <v>128</v>
      </c>
      <c r="Q43" s="143" t="s">
        <v>129</v>
      </c>
      <c r="R43" s="39">
        <v>15</v>
      </c>
      <c r="S43" s="239"/>
      <c r="T43" s="239"/>
      <c r="U43" s="239"/>
      <c r="V43" s="239"/>
      <c r="W43" s="239"/>
      <c r="X43" s="239"/>
      <c r="Y43" s="239"/>
      <c r="Z43" s="239">
        <v>1</v>
      </c>
      <c r="AA43" s="239">
        <v>1</v>
      </c>
      <c r="AB43" s="25" t="s">
        <v>229</v>
      </c>
      <c r="AC43" s="25" t="s">
        <v>229</v>
      </c>
      <c r="AD43" s="25" t="s">
        <v>229</v>
      </c>
      <c r="AE43" s="25" t="s">
        <v>229</v>
      </c>
      <c r="AF43" s="25" t="s">
        <v>229</v>
      </c>
      <c r="AG43" s="25" t="s">
        <v>229</v>
      </c>
      <c r="AH43" s="25" t="s">
        <v>229</v>
      </c>
      <c r="AI43" s="244" t="s">
        <v>229</v>
      </c>
      <c r="AJ43" s="72" t="e">
        <f>#REF!</f>
        <v>#REF!</v>
      </c>
      <c r="AK43" s="57">
        <f t="shared" si="17"/>
        <v>64</v>
      </c>
      <c r="AL43" s="162">
        <f t="shared" si="1"/>
        <v>32</v>
      </c>
      <c r="AM43" s="163">
        <v>4</v>
      </c>
      <c r="AN43" s="163">
        <v>4</v>
      </c>
      <c r="AO43" s="163">
        <v>4</v>
      </c>
      <c r="AP43" s="163">
        <v>4</v>
      </c>
      <c r="AQ43" s="163">
        <v>4</v>
      </c>
      <c r="AR43" s="163">
        <v>4</v>
      </c>
      <c r="AS43" s="163">
        <v>4</v>
      </c>
      <c r="AT43" s="163">
        <v>4</v>
      </c>
      <c r="AU43" s="118" t="e">
        <f>AL43*#REF!</f>
        <v>#REF!</v>
      </c>
      <c r="AV43" s="119" t="e">
        <f>AL43*#REF!</f>
        <v>#REF!</v>
      </c>
      <c r="AW43" s="79" t="e">
        <f>AV43*120</f>
        <v>#REF!</v>
      </c>
      <c r="AX43" s="169">
        <f t="shared" si="3"/>
        <v>32</v>
      </c>
      <c r="AY43" s="163">
        <v>4</v>
      </c>
      <c r="AZ43" s="163">
        <v>4</v>
      </c>
      <c r="BA43" s="163">
        <v>4</v>
      </c>
      <c r="BB43" s="163">
        <v>4</v>
      </c>
      <c r="BC43" s="163">
        <v>4</v>
      </c>
      <c r="BD43" s="163">
        <v>4</v>
      </c>
      <c r="BE43" s="163">
        <v>4</v>
      </c>
      <c r="BF43" s="163">
        <v>4</v>
      </c>
      <c r="BG43" s="118" t="e">
        <f>AX43*#REF!</f>
        <v>#REF!</v>
      </c>
      <c r="BH43" s="119" t="e">
        <f>AX43*#REF!</f>
        <v>#REF!</v>
      </c>
      <c r="BI43" s="79" t="e">
        <f t="shared" si="13"/>
        <v>#REF!</v>
      </c>
      <c r="BJ43" s="128" t="e">
        <f>#REF!</f>
        <v>#REF!</v>
      </c>
      <c r="BK43" s="129" t="e">
        <f>#REF!</f>
        <v>#REF!</v>
      </c>
      <c r="BL43" s="135" t="e">
        <f>BJ43+BK43+AV43+BH43</f>
        <v>#REF!</v>
      </c>
      <c r="BM43" s="110" t="e">
        <f t="shared" si="15"/>
        <v>#REF!</v>
      </c>
      <c r="BN43" s="74"/>
      <c r="BO43" s="106" t="e">
        <f>BL43*0.05</f>
        <v>#REF!</v>
      </c>
      <c r="BP43" s="105">
        <v>120</v>
      </c>
      <c r="BQ43" s="61">
        <f t="shared" si="16"/>
        <v>14400</v>
      </c>
    </row>
    <row r="44" spans="1:69" ht="60" customHeight="1" thickBot="1" x14ac:dyDescent="0.4">
      <c r="A44" s="53">
        <v>39</v>
      </c>
      <c r="B44" s="55"/>
      <c r="C44" s="7"/>
      <c r="D44" s="30" t="s">
        <v>224</v>
      </c>
      <c r="E44" s="42" t="s">
        <v>225</v>
      </c>
      <c r="F44" s="24" t="s">
        <v>230</v>
      </c>
      <c r="G44" s="24" t="e">
        <f>#REF!</f>
        <v>#REF!</v>
      </c>
      <c r="H44" s="30" t="s">
        <v>227</v>
      </c>
      <c r="I44" s="309" t="s">
        <v>231</v>
      </c>
      <c r="J44" s="203">
        <v>1</v>
      </c>
      <c r="K44" s="203"/>
      <c r="L44" s="203"/>
      <c r="M44" s="203"/>
      <c r="N44" s="205">
        <v>1</v>
      </c>
      <c r="O44" s="24" t="s">
        <v>5</v>
      </c>
      <c r="P44" s="24" t="s">
        <v>128</v>
      </c>
      <c r="Q44" s="141" t="s">
        <v>129</v>
      </c>
      <c r="R44" s="69">
        <v>5</v>
      </c>
      <c r="S44" s="238"/>
      <c r="T44" s="238"/>
      <c r="U44" s="238"/>
      <c r="V44" s="238"/>
      <c r="W44" s="238"/>
      <c r="X44" s="238"/>
      <c r="Y44" s="238"/>
      <c r="Z44" s="238">
        <v>1</v>
      </c>
      <c r="AA44" s="238">
        <v>1</v>
      </c>
      <c r="AB44" s="77"/>
      <c r="AC44" s="77"/>
      <c r="AD44" s="77"/>
      <c r="AE44" s="77"/>
      <c r="AF44" s="77"/>
      <c r="AG44" s="77"/>
      <c r="AH44" s="77"/>
      <c r="AI44" s="246"/>
      <c r="AJ44" s="72" t="e">
        <f>#REF!</f>
        <v>#REF!</v>
      </c>
      <c r="AK44" s="68">
        <f t="shared" si="17"/>
        <v>21.333333333333332</v>
      </c>
      <c r="AL44" s="156">
        <f t="shared" si="1"/>
        <v>10.666666666666666</v>
      </c>
      <c r="AM44" s="154">
        <v>1.3333333333333333</v>
      </c>
      <c r="AN44" s="154">
        <v>1.3333333333333333</v>
      </c>
      <c r="AO44" s="154">
        <v>1.3333333333333333</v>
      </c>
      <c r="AP44" s="154">
        <v>1.3333333333333333</v>
      </c>
      <c r="AQ44" s="154">
        <v>1.3333333333333333</v>
      </c>
      <c r="AR44" s="154">
        <v>1.3333333333333333</v>
      </c>
      <c r="AS44" s="154">
        <v>1.3333333333333333</v>
      </c>
      <c r="AT44" s="154">
        <v>1.3333333333333333</v>
      </c>
      <c r="AU44" s="115" t="e">
        <f>AL44*#REF!</f>
        <v>#REF!</v>
      </c>
      <c r="AV44" s="116" t="e">
        <f>AL44*#REF!</f>
        <v>#REF!</v>
      </c>
      <c r="AW44" s="78" t="e">
        <f>AV44*120</f>
        <v>#REF!</v>
      </c>
      <c r="AX44" s="166">
        <f t="shared" si="3"/>
        <v>10.666666666666666</v>
      </c>
      <c r="AY44" s="154">
        <v>1.3333333333333333</v>
      </c>
      <c r="AZ44" s="154">
        <v>1.3333333333333333</v>
      </c>
      <c r="BA44" s="154">
        <v>1.3333333333333333</v>
      </c>
      <c r="BB44" s="154">
        <v>1.3333333333333333</v>
      </c>
      <c r="BC44" s="154">
        <v>1.3333333333333333</v>
      </c>
      <c r="BD44" s="154">
        <v>1.3333333333333333</v>
      </c>
      <c r="BE44" s="154">
        <v>1.3333333333333333</v>
      </c>
      <c r="BF44" s="154">
        <v>1.3333333333333333</v>
      </c>
      <c r="BG44" s="115" t="e">
        <f>AX44*#REF!</f>
        <v>#REF!</v>
      </c>
      <c r="BH44" s="116" t="e">
        <f>AX44*#REF!</f>
        <v>#REF!</v>
      </c>
      <c r="BI44" s="78" t="e">
        <f t="shared" si="13"/>
        <v>#REF!</v>
      </c>
      <c r="BJ44" s="130" t="e">
        <f>#REF!</f>
        <v>#REF!</v>
      </c>
      <c r="BK44" s="131" t="e">
        <f>#REF!</f>
        <v>#REF!</v>
      </c>
      <c r="BL44" s="135" t="e">
        <f>BJ44+BK44+AV44+BH44</f>
        <v>#REF!</v>
      </c>
      <c r="BM44" s="110" t="e">
        <f t="shared" si="15"/>
        <v>#REF!</v>
      </c>
      <c r="BN44" s="74"/>
      <c r="BO44" s="106" t="e">
        <f>BL44*0.05</f>
        <v>#REF!</v>
      </c>
      <c r="BP44" s="221">
        <v>120</v>
      </c>
      <c r="BQ44" s="61">
        <f t="shared" si="16"/>
        <v>14400</v>
      </c>
    </row>
    <row r="45" spans="1:69" s="91" customFormat="1" ht="15" customHeight="1" thickBot="1" x14ac:dyDescent="0.4">
      <c r="A45" s="80"/>
      <c r="B45" s="84"/>
      <c r="C45" s="84"/>
      <c r="D45" s="84"/>
      <c r="E45" s="85"/>
      <c r="F45" s="85"/>
      <c r="G45" s="84"/>
      <c r="H45" s="84"/>
      <c r="I45" s="305"/>
      <c r="J45" s="203"/>
      <c r="K45" s="203"/>
      <c r="L45" s="203"/>
      <c r="M45" s="203"/>
      <c r="N45" s="205"/>
      <c r="O45" s="85"/>
      <c r="P45" s="84"/>
      <c r="Q45" s="142"/>
      <c r="R45" s="84"/>
      <c r="S45" s="234"/>
      <c r="T45" s="235"/>
      <c r="U45" s="235"/>
      <c r="V45" s="235"/>
      <c r="W45" s="235"/>
      <c r="X45" s="235"/>
      <c r="Y45" s="235"/>
      <c r="Z45" s="235"/>
      <c r="AA45" s="235"/>
      <c r="AB45" s="84"/>
      <c r="AC45" s="84"/>
      <c r="AD45" s="84"/>
      <c r="AE45" s="84"/>
      <c r="AF45" s="84"/>
      <c r="AG45" s="84"/>
      <c r="AH45" s="84"/>
      <c r="AI45" s="247"/>
      <c r="AJ45" s="99"/>
      <c r="AK45" s="87">
        <f t="shared" si="17"/>
        <v>85.333333333333329</v>
      </c>
      <c r="AL45" s="157">
        <f t="shared" si="1"/>
        <v>42.666666666666664</v>
      </c>
      <c r="AM45" s="158">
        <f t="shared" ref="AM45:AT45" si="27">SUM(AM43:AM44)</f>
        <v>5.333333333333333</v>
      </c>
      <c r="AN45" s="158">
        <f t="shared" si="27"/>
        <v>5.333333333333333</v>
      </c>
      <c r="AO45" s="158">
        <f t="shared" si="27"/>
        <v>5.333333333333333</v>
      </c>
      <c r="AP45" s="158">
        <f t="shared" si="27"/>
        <v>5.333333333333333</v>
      </c>
      <c r="AQ45" s="158">
        <f t="shared" si="27"/>
        <v>5.333333333333333</v>
      </c>
      <c r="AR45" s="158">
        <f t="shared" si="27"/>
        <v>5.333333333333333</v>
      </c>
      <c r="AS45" s="158">
        <f t="shared" si="27"/>
        <v>5.333333333333333</v>
      </c>
      <c r="AT45" s="158">
        <f t="shared" si="27"/>
        <v>5.333333333333333</v>
      </c>
      <c r="AU45" s="117" t="e">
        <f t="shared" ref="AU45" si="28">SUM(AU43:AU44)</f>
        <v>#REF!</v>
      </c>
      <c r="AV45" s="117"/>
      <c r="AW45" s="88"/>
      <c r="AX45" s="167">
        <f t="shared" si="3"/>
        <v>42.666666666666664</v>
      </c>
      <c r="AY45" s="158">
        <f t="shared" ref="AY45:BF45" si="29">SUM(AY43:AY44)</f>
        <v>5.333333333333333</v>
      </c>
      <c r="AZ45" s="158">
        <f t="shared" si="29"/>
        <v>5.333333333333333</v>
      </c>
      <c r="BA45" s="158">
        <f t="shared" si="29"/>
        <v>5.333333333333333</v>
      </c>
      <c r="BB45" s="158">
        <f t="shared" si="29"/>
        <v>5.333333333333333</v>
      </c>
      <c r="BC45" s="158">
        <f t="shared" si="29"/>
        <v>5.333333333333333</v>
      </c>
      <c r="BD45" s="158">
        <f t="shared" si="29"/>
        <v>5.333333333333333</v>
      </c>
      <c r="BE45" s="158">
        <f t="shared" si="29"/>
        <v>5.333333333333333</v>
      </c>
      <c r="BF45" s="158">
        <f t="shared" si="29"/>
        <v>5.333333333333333</v>
      </c>
      <c r="BG45" s="117" t="e">
        <f t="shared" ref="BG45" si="30">SUM(BG43:BG44)</f>
        <v>#REF!</v>
      </c>
      <c r="BH45" s="117"/>
      <c r="BI45" s="88"/>
      <c r="BJ45" s="126"/>
      <c r="BK45" s="85"/>
      <c r="BL45" s="136"/>
      <c r="BM45" s="111"/>
      <c r="BN45" s="104"/>
    </row>
    <row r="46" spans="1:69" ht="60" customHeight="1" thickBot="1" x14ac:dyDescent="0.4">
      <c r="A46" s="100">
        <v>40</v>
      </c>
      <c r="B46" s="95" t="s">
        <v>232</v>
      </c>
      <c r="C46" s="96" t="s">
        <v>223</v>
      </c>
      <c r="D46" s="96" t="s">
        <v>224</v>
      </c>
      <c r="E46" s="6" t="s">
        <v>233</v>
      </c>
      <c r="F46" s="97" t="s">
        <v>55</v>
      </c>
      <c r="G46" s="95" t="e">
        <f>#REF!</f>
        <v>#REF!</v>
      </c>
      <c r="H46" s="98" t="s">
        <v>234</v>
      </c>
      <c r="I46" s="314" t="s">
        <v>9</v>
      </c>
      <c r="J46" s="203"/>
      <c r="K46" s="203"/>
      <c r="L46" s="203"/>
      <c r="M46" s="203"/>
      <c r="N46" s="205">
        <v>1</v>
      </c>
      <c r="O46" s="214" t="s">
        <v>5</v>
      </c>
      <c r="P46" s="33" t="s">
        <v>128</v>
      </c>
      <c r="Q46" s="145" t="s">
        <v>129</v>
      </c>
      <c r="R46" s="46">
        <v>20</v>
      </c>
      <c r="T46" s="237"/>
      <c r="U46" s="237"/>
      <c r="V46" s="237"/>
      <c r="W46" s="237"/>
      <c r="X46" s="237"/>
      <c r="Y46" s="237">
        <v>1</v>
      </c>
      <c r="Z46" s="237"/>
      <c r="AA46" s="237"/>
      <c r="AB46" s="97" t="s">
        <v>229</v>
      </c>
      <c r="AC46" s="97" t="s">
        <v>229</v>
      </c>
      <c r="AD46" s="97" t="s">
        <v>229</v>
      </c>
      <c r="AE46" s="97" t="s">
        <v>229</v>
      </c>
      <c r="AF46" s="97" t="s">
        <v>229</v>
      </c>
      <c r="AG46" s="97" t="s">
        <v>229</v>
      </c>
      <c r="AH46" s="97" t="s">
        <v>229</v>
      </c>
      <c r="AI46" s="249" t="s">
        <v>229</v>
      </c>
      <c r="AJ46" s="72" t="e">
        <f>#REF!</f>
        <v>#REF!</v>
      </c>
      <c r="AK46" s="59">
        <f t="shared" si="17"/>
        <v>2</v>
      </c>
      <c r="AL46" s="159">
        <f t="shared" si="1"/>
        <v>1</v>
      </c>
      <c r="AM46" s="161">
        <v>0.5</v>
      </c>
      <c r="AN46" s="160"/>
      <c r="AO46" s="160"/>
      <c r="AP46" s="160"/>
      <c r="AQ46" s="161">
        <v>0.5</v>
      </c>
      <c r="AR46" s="160"/>
      <c r="AS46" s="160"/>
      <c r="AT46" s="160"/>
      <c r="AU46" s="120" t="e">
        <f>AL46*#REF!</f>
        <v>#REF!</v>
      </c>
      <c r="AV46" s="121" t="e">
        <f>AL46*#REF!</f>
        <v>#REF!</v>
      </c>
      <c r="AW46" s="101" t="e">
        <f>AV46*120</f>
        <v>#REF!</v>
      </c>
      <c r="AX46" s="168">
        <f t="shared" si="3"/>
        <v>1</v>
      </c>
      <c r="AY46" s="161">
        <v>0.5</v>
      </c>
      <c r="AZ46" s="160"/>
      <c r="BA46" s="160"/>
      <c r="BB46" s="160"/>
      <c r="BC46" s="161">
        <v>0.5</v>
      </c>
      <c r="BD46" s="160"/>
      <c r="BE46" s="160"/>
      <c r="BF46" s="160"/>
      <c r="BG46" s="120" t="e">
        <f>AX46*#REF!</f>
        <v>#REF!</v>
      </c>
      <c r="BH46" s="121" t="e">
        <f>AX46*#REF!</f>
        <v>#REF!</v>
      </c>
      <c r="BI46" s="101" t="e">
        <f t="shared" si="13"/>
        <v>#REF!</v>
      </c>
      <c r="BJ46" s="132" t="e">
        <f>#REF!</f>
        <v>#REF!</v>
      </c>
      <c r="BK46" s="133" t="e">
        <f>#REF!</f>
        <v>#REF!</v>
      </c>
      <c r="BL46" s="135" t="e">
        <f>BJ46+BK46+AV46+BH46</f>
        <v>#REF!</v>
      </c>
      <c r="BM46" s="110" t="e">
        <f t="shared" si="15"/>
        <v>#REF!</v>
      </c>
      <c r="BN46" s="89"/>
      <c r="BO46" s="106" t="e">
        <f>BL46*0.05</f>
        <v>#REF!</v>
      </c>
      <c r="BP46" s="90">
        <v>120</v>
      </c>
      <c r="BQ46" s="61">
        <f t="shared" si="16"/>
        <v>14400</v>
      </c>
    </row>
    <row r="47" spans="1:69" s="91" customFormat="1" ht="15" customHeight="1" thickBot="1" x14ac:dyDescent="0.4">
      <c r="A47" s="80"/>
      <c r="B47" s="102"/>
      <c r="C47" s="103"/>
      <c r="D47" s="103"/>
      <c r="E47" s="85"/>
      <c r="F47" s="103"/>
      <c r="G47" s="103"/>
      <c r="H47" s="103"/>
      <c r="I47" s="315"/>
      <c r="J47" s="200"/>
      <c r="K47" s="200"/>
      <c r="L47" s="200"/>
      <c r="M47" s="200"/>
      <c r="N47" s="207"/>
      <c r="O47" s="103"/>
      <c r="P47" s="103"/>
      <c r="Q47" s="146"/>
      <c r="R47" s="85"/>
      <c r="S47" s="240"/>
      <c r="T47" s="240"/>
      <c r="U47" s="240"/>
      <c r="V47" s="240"/>
      <c r="W47" s="240"/>
      <c r="X47" s="240"/>
      <c r="Y47" s="240"/>
      <c r="Z47" s="240"/>
      <c r="AA47" s="240"/>
      <c r="AB47" s="103"/>
      <c r="AC47" s="103"/>
      <c r="AD47" s="103"/>
      <c r="AE47" s="103"/>
      <c r="AF47" s="103"/>
      <c r="AG47" s="103"/>
      <c r="AH47" s="103"/>
      <c r="AI47" s="250"/>
      <c r="AJ47" s="99"/>
      <c r="AK47" s="87">
        <f t="shared" ref="AK47:AU47" si="31">SUM(AK46:AK46)</f>
        <v>2</v>
      </c>
      <c r="AL47" s="157">
        <f t="shared" si="31"/>
        <v>1</v>
      </c>
      <c r="AM47" s="158">
        <f t="shared" si="31"/>
        <v>0.5</v>
      </c>
      <c r="AN47" s="158">
        <f t="shared" si="31"/>
        <v>0</v>
      </c>
      <c r="AO47" s="158">
        <f t="shared" si="31"/>
        <v>0</v>
      </c>
      <c r="AP47" s="158">
        <f t="shared" si="31"/>
        <v>0</v>
      </c>
      <c r="AQ47" s="158">
        <f t="shared" si="31"/>
        <v>0.5</v>
      </c>
      <c r="AR47" s="158">
        <f t="shared" si="31"/>
        <v>0</v>
      </c>
      <c r="AS47" s="158">
        <f t="shared" si="31"/>
        <v>0</v>
      </c>
      <c r="AT47" s="158">
        <f t="shared" si="31"/>
        <v>0</v>
      </c>
      <c r="AU47" s="117" t="e">
        <f t="shared" si="31"/>
        <v>#REF!</v>
      </c>
      <c r="AV47" s="117"/>
      <c r="AW47" s="87"/>
      <c r="AX47" s="167">
        <f t="shared" ref="AX47:BG47" si="32">SUM(AX46:AX46)</f>
        <v>1</v>
      </c>
      <c r="AY47" s="158">
        <f t="shared" si="32"/>
        <v>0.5</v>
      </c>
      <c r="AZ47" s="158">
        <f t="shared" si="32"/>
        <v>0</v>
      </c>
      <c r="BA47" s="158">
        <f t="shared" si="32"/>
        <v>0</v>
      </c>
      <c r="BB47" s="158">
        <f t="shared" si="32"/>
        <v>0</v>
      </c>
      <c r="BC47" s="158">
        <f t="shared" si="32"/>
        <v>0.5</v>
      </c>
      <c r="BD47" s="158">
        <f t="shared" si="32"/>
        <v>0</v>
      </c>
      <c r="BE47" s="158">
        <f t="shared" si="32"/>
        <v>0</v>
      </c>
      <c r="BF47" s="158">
        <f t="shared" si="32"/>
        <v>0</v>
      </c>
      <c r="BG47" s="117" t="e">
        <f t="shared" si="32"/>
        <v>#REF!</v>
      </c>
      <c r="BH47" s="117"/>
      <c r="BI47" s="88"/>
      <c r="BJ47" s="126"/>
      <c r="BK47" s="85"/>
      <c r="BL47" s="136"/>
      <c r="BM47" s="111"/>
      <c r="BN47" s="104"/>
    </row>
    <row r="48" spans="1:69" x14ac:dyDescent="0.35">
      <c r="J48" s="174">
        <f>SUM(J3:J47)</f>
        <v>16</v>
      </c>
      <c r="K48" s="174">
        <f>SUM(K3:K47)</f>
        <v>8</v>
      </c>
      <c r="L48" s="174">
        <f>SUM(L3:L47)</f>
        <v>19</v>
      </c>
      <c r="M48" s="174">
        <f>SUM(M3:M47)</f>
        <v>10</v>
      </c>
      <c r="N48" s="174">
        <f>SUM(N3:N47)</f>
        <v>10</v>
      </c>
      <c r="R48" s="2">
        <f t="shared" ref="R48:AA48" si="33">SUM(R2:R47)</f>
        <v>231</v>
      </c>
      <c r="S48" s="242">
        <f t="shared" si="33"/>
        <v>30</v>
      </c>
      <c r="T48" s="241">
        <f t="shared" si="33"/>
        <v>26</v>
      </c>
      <c r="U48" s="241">
        <f t="shared" si="33"/>
        <v>22</v>
      </c>
      <c r="V48" s="241">
        <f t="shared" si="33"/>
        <v>26</v>
      </c>
      <c r="W48" s="241">
        <f t="shared" si="33"/>
        <v>10</v>
      </c>
      <c r="X48" s="241">
        <f t="shared" si="33"/>
        <v>9</v>
      </c>
      <c r="Y48" s="241">
        <f t="shared" si="33"/>
        <v>12</v>
      </c>
      <c r="Z48" s="241">
        <f t="shared" si="33"/>
        <v>6</v>
      </c>
      <c r="AA48" s="241">
        <f t="shared" si="33"/>
        <v>27</v>
      </c>
      <c r="AJ48" s="73" t="e">
        <f>AJ46+AJ44+AJ43+AJ10+AJ3</f>
        <v>#REF!</v>
      </c>
      <c r="AK48" s="21">
        <f t="shared" ref="AK48:AU48" si="34">AK47+AK45+AK42+AK9</f>
        <v>190.33333333333331</v>
      </c>
      <c r="AL48" s="164">
        <f t="shared" si="34"/>
        <v>94.666666666666657</v>
      </c>
      <c r="AM48" s="155">
        <f t="shared" si="34"/>
        <v>12.833333333333332</v>
      </c>
      <c r="AN48" s="155">
        <f t="shared" si="34"/>
        <v>11.333333333333332</v>
      </c>
      <c r="AO48" s="155">
        <f t="shared" si="34"/>
        <v>11.333333333333332</v>
      </c>
      <c r="AP48" s="155">
        <f t="shared" si="34"/>
        <v>11.333333333333332</v>
      </c>
      <c r="AQ48" s="155">
        <f t="shared" si="34"/>
        <v>12.833333333333332</v>
      </c>
      <c r="AR48" s="155">
        <f t="shared" si="34"/>
        <v>13.333333333333332</v>
      </c>
      <c r="AS48" s="155">
        <f t="shared" si="34"/>
        <v>10.333333333333332</v>
      </c>
      <c r="AT48" s="155">
        <f t="shared" si="34"/>
        <v>11.333333333333332</v>
      </c>
      <c r="AU48" s="122" t="e">
        <f t="shared" si="34"/>
        <v>#REF!</v>
      </c>
      <c r="AV48" s="122" t="e">
        <f>SUM(AV3:AV46)</f>
        <v>#REF!</v>
      </c>
      <c r="AW48" s="64" t="e">
        <f>SUM(AW3:AW46)</f>
        <v>#REF!</v>
      </c>
      <c r="AX48" s="164">
        <f t="shared" ref="AX48:BG48" si="35">AX47+AX45+AX42+AX9</f>
        <v>95.666666666666657</v>
      </c>
      <c r="AY48" s="155">
        <f t="shared" si="35"/>
        <v>12.833333333333332</v>
      </c>
      <c r="AZ48" s="155">
        <f t="shared" si="35"/>
        <v>11.333333333333332</v>
      </c>
      <c r="BA48" s="155">
        <f t="shared" si="35"/>
        <v>11.333333333333332</v>
      </c>
      <c r="BB48" s="155">
        <f t="shared" si="35"/>
        <v>11.333333333333332</v>
      </c>
      <c r="BC48" s="155">
        <f t="shared" si="35"/>
        <v>13.833333333333332</v>
      </c>
      <c r="BD48" s="155">
        <f t="shared" si="35"/>
        <v>13.333333333333332</v>
      </c>
      <c r="BE48" s="155">
        <f t="shared" si="35"/>
        <v>10.333333333333332</v>
      </c>
      <c r="BF48" s="155">
        <f t="shared" si="35"/>
        <v>11.333333333333332</v>
      </c>
      <c r="BG48" s="122" t="e">
        <f t="shared" si="35"/>
        <v>#REF!</v>
      </c>
      <c r="BH48" s="122" t="e">
        <f>SUM(BH3:BH46)</f>
        <v>#REF!</v>
      </c>
      <c r="BI48" s="64" t="e">
        <f>SUM(BI3:BI46)</f>
        <v>#REF!</v>
      </c>
      <c r="BJ48" s="4" t="e">
        <f>SUM(BJ3:BJ46)</f>
        <v>#REF!</v>
      </c>
      <c r="BK48" s="1" t="e">
        <f>SUM(BK3:BK46)</f>
        <v>#REF!</v>
      </c>
      <c r="BL48" s="137" t="e">
        <f t="shared" ref="BL48:BM48" si="36">SUM(BL3:BL46)</f>
        <v>#REF!</v>
      </c>
      <c r="BM48" s="108" t="e">
        <f t="shared" si="36"/>
        <v>#REF!</v>
      </c>
      <c r="BO48" s="2"/>
      <c r="BP48" s="2">
        <f>SUM(BP3:BP46)</f>
        <v>4920</v>
      </c>
      <c r="BQ48" s="107">
        <f>SUM(BQ3:BQ46)</f>
        <v>590400</v>
      </c>
    </row>
  </sheetData>
  <sheetProtection sheet="1" objects="1" scenarios="1"/>
  <mergeCells count="13">
    <mergeCell ref="AB1:AI1"/>
    <mergeCell ref="AM1:AN1"/>
    <mergeCell ref="AO1:AP1"/>
    <mergeCell ref="AQ1:AR1"/>
    <mergeCell ref="J1:N1"/>
    <mergeCell ref="S1:AA1"/>
    <mergeCell ref="BG1:BI1"/>
    <mergeCell ref="AS1:AT1"/>
    <mergeCell ref="AY1:AZ1"/>
    <mergeCell ref="BA1:BB1"/>
    <mergeCell ref="BC1:BD1"/>
    <mergeCell ref="BE1:BF1"/>
    <mergeCell ref="AU1:AW1"/>
  </mergeCells>
  <phoneticPr fontId="6" type="noConversion"/>
  <conditionalFormatting sqref="AK9">
    <cfRule type="cellIs" dxfId="12" priority="15" operator="equal">
      <formula>$AJ$3</formula>
    </cfRule>
    <cfRule type="cellIs" dxfId="11" priority="22" operator="greaterThan">
      <formula>$AJ$3</formula>
    </cfRule>
    <cfRule type="cellIs" dxfId="10" priority="23" operator="lessThan">
      <formula>$AJ$3</formula>
    </cfRule>
  </conditionalFormatting>
  <conditionalFormatting sqref="AK42">
    <cfRule type="cellIs" dxfId="9" priority="14" operator="equal">
      <formula>$AJ$10</formula>
    </cfRule>
    <cfRule type="cellIs" dxfId="8" priority="20" operator="greaterThan">
      <formula>$AJ$10</formula>
    </cfRule>
    <cfRule type="cellIs" dxfId="7" priority="21" operator="lessThan">
      <formula>$AJ$10</formula>
    </cfRule>
  </conditionalFormatting>
  <conditionalFormatting sqref="AK45">
    <cfRule type="cellIs" dxfId="6" priority="16" operator="equal">
      <formula>$AJ$43</formula>
    </cfRule>
    <cfRule type="cellIs" dxfId="5" priority="17" operator="greaterThan">
      <formula>$AJ$43</formula>
    </cfRule>
    <cfRule type="cellIs" dxfId="4" priority="18" operator="greaterThan">
      <formula>$AJ$43</formula>
    </cfRule>
    <cfRule type="cellIs" dxfId="3" priority="19" operator="lessThan">
      <formula>$AJ$43</formula>
    </cfRule>
  </conditionalFormatting>
  <conditionalFormatting sqref="AK47">
    <cfRule type="cellIs" dxfId="2" priority="11" operator="equal">
      <formula>$AJ$46</formula>
    </cfRule>
    <cfRule type="cellIs" dxfId="1" priority="12" operator="lessThan">
      <formula>$AJ$46</formula>
    </cfRule>
    <cfRule type="cellIs" dxfId="0" priority="13" operator="greaterThan">
      <formula>$AJ$46</formula>
    </cfRule>
  </conditionalFormatting>
  <pageMargins left="0.70866141732283472" right="0.70866141732283472" top="0.78740157480314965" bottom="0.78740157480314965" header="0.31496062992125984" footer="0.31496062992125984"/>
  <pageSetup paperSize="8" scale="43" orientation="portrait" verticalDpi="4294967295" r:id="rId1"/>
  <ignoredErrors>
    <ignoredError sqref="AX9 AX42 AX45 BO25:BO26 BG32:BH32 AV32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7505f3-2832-439d-a107-4c865ea5527c" xsi:nil="true"/>
    <TaxKeywordTaxHTField xmlns="667505f3-2832-439d-a107-4c865ea5527c">
      <Terms xmlns="http://schemas.microsoft.com/office/infopath/2007/PartnerControls"/>
    </TaxKeywordTaxHTField>
    <gae6499f114e4076a1915bb682274496 xmlns="11d41ca7-77d7-4146-b28a-068dc8b078b1">
      <Terms xmlns="http://schemas.microsoft.com/office/infopath/2007/PartnerControls"/>
    </gae6499f114e4076a1915bb682274496>
    <Eigner xmlns="11d41ca7-77d7-4146-b28a-068dc8b078b1">
      <UserInfo>
        <DisplayName/>
        <AccountId xsi:nil="true"/>
        <AccountType/>
      </UserInfo>
    </Eig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C744ED7268AD49A4B8A19A73EC94FA" ma:contentTypeVersion="9" ma:contentTypeDescription="Create a new document." ma:contentTypeScope="" ma:versionID="08b2a23d087a54f014f6811b570cfb73">
  <xsd:schema xmlns:xsd="http://www.w3.org/2001/XMLSchema" xmlns:xs="http://www.w3.org/2001/XMLSchema" xmlns:p="http://schemas.microsoft.com/office/2006/metadata/properties" xmlns:ns2="11d41ca7-77d7-4146-b28a-068dc8b078b1" xmlns:ns3="667505f3-2832-439d-a107-4c865ea5527c" targetNamespace="http://schemas.microsoft.com/office/2006/metadata/properties" ma:root="true" ma:fieldsID="11a58b088baac863cba4bd69dd86e4db" ns2:_="" ns3:_="">
    <xsd:import namespace="11d41ca7-77d7-4146-b28a-068dc8b078b1"/>
    <xsd:import namespace="667505f3-2832-439d-a107-4c865ea5527c"/>
    <xsd:element name="properties">
      <xsd:complexType>
        <xsd:sequence>
          <xsd:element name="documentManagement">
            <xsd:complexType>
              <xsd:all>
                <xsd:element ref="ns2:Eigner" minOccurs="0"/>
                <xsd:element ref="ns3:TaxKeywordTaxHTField" minOccurs="0"/>
                <xsd:element ref="ns3:TaxCatchAll" minOccurs="0"/>
                <xsd:element ref="ns2:MediaServiceMetadata" minOccurs="0"/>
                <xsd:element ref="ns2:MediaServiceFastMetadata" minOccurs="0"/>
                <xsd:element ref="ns2:gae6499f114e4076a1915bb682274496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41ca7-77d7-4146-b28a-068dc8b078b1" elementFormDefault="qualified">
    <xsd:import namespace="http://schemas.microsoft.com/office/2006/documentManagement/types"/>
    <xsd:import namespace="http://schemas.microsoft.com/office/infopath/2007/PartnerControls"/>
    <xsd:element name="Eigner" ma:index="8" nillable="true" ma:displayName="Eigner" ma:format="Dropdown" ma:list="UserInfo" ma:SharePointGroup="0" ma:internalName="Eig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gae6499f114e4076a1915bb682274496" ma:index="15" nillable="true" ma:taxonomy="true" ma:internalName="gae6499f114e4076a1915bb682274496" ma:taxonomyFieldName="OE" ma:displayName="OE" ma:default="" ma:fieldId="{0ae6499f-114e-4076-a191-5bb682274496}" ma:sspId="d9d3886e-3347-4758-b6db-f9daace4e9df" ma:termSetId="de68384c-9e44-4ea0-871f-468b81465c8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7505f3-2832-439d-a107-4c865ea5527c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10" nillable="true" ma:taxonomy="true" ma:internalName="TaxKeywordTaxHTField" ma:taxonomyFieldName="TaxKeyword" ma:displayName="Enterprise Keywords" ma:readOnly="false" ma:fieldId="{23f27201-bee3-471e-b2e7-b64fd8b7ca38}" ma:taxonomyMulti="true" ma:sspId="d9d3886e-3347-4758-b6db-f9daace4e9df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dac0c7c7-f967-46d7-9c8c-35bd6d9881fd}" ma:internalName="TaxCatchAll" ma:showField="CatchAllData" ma:web="667505f3-2832-439d-a107-4c865ea55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70DA1F-B0B3-4743-A718-C9F3D1A7C8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1B3BDA-1B07-4A99-B706-6316B088B1B4}">
  <ds:schemaRefs>
    <ds:schemaRef ds:uri="http://schemas.microsoft.com/office/2006/metadata/properties"/>
    <ds:schemaRef ds:uri="11d41ca7-77d7-4146-b28a-068dc8b078b1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667505f3-2832-439d-a107-4c865ea5527c"/>
  </ds:schemaRefs>
</ds:datastoreItem>
</file>

<file path=customXml/itemProps3.xml><?xml version="1.0" encoding="utf-8"?>
<ds:datastoreItem xmlns:ds="http://schemas.openxmlformats.org/officeDocument/2006/customXml" ds:itemID="{AA70546B-5BA4-4B7F-90E0-77E0F07447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d41ca7-77d7-4146-b28a-068dc8b078b1"/>
    <ds:schemaRef ds:uri="667505f3-2832-439d-a107-4c865ea552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1</vt:i4>
      </vt:variant>
    </vt:vector>
  </HeadingPairs>
  <TitlesOfParts>
    <vt:vector size="8" baseType="lpstr">
      <vt:lpstr>PlanerHFE</vt:lpstr>
      <vt:lpstr>Fehlermeldungen</vt:lpstr>
      <vt:lpstr>Angebotsplan</vt:lpstr>
      <vt:lpstr>Angebotsplan 20_21</vt:lpstr>
      <vt:lpstr>AngebotHFE</vt:lpstr>
      <vt:lpstr>Versionen</vt:lpstr>
      <vt:lpstr>Modulangebot</vt:lpstr>
      <vt:lpstr>PlanerHFE!Druckbereich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Walz Marianne (waa)</dc:creator>
  <cp:keywords/>
  <dc:description/>
  <cp:lastModifiedBy>Walz Marianne (waa)</cp:lastModifiedBy>
  <cp:revision/>
  <cp:lastPrinted>2019-12-16T08:48:06Z</cp:lastPrinted>
  <dcterms:created xsi:type="dcterms:W3CDTF">2019-11-04T17:08:37Z</dcterms:created>
  <dcterms:modified xsi:type="dcterms:W3CDTF">2022-08-12T12:37:59Z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0x01010035C744ED7268AD49A4B8A19A73EC94FA</vt:lpwstr>
  </property>
  <property fmtid="{D5CDD505-2E9C-101B-9397-08002B2CF9AE}" pid="3" name="MediaServiceImageTags">
    <vt:lpwstr/>
  </property>
  <property fmtid="{D5CDD505-2E9C-101B-9397-08002B2CF9AE}" pid="4" name="TaxKeyword">
    <vt:lpwstr/>
  </property>
  <property fmtid="{D5CDD505-2E9C-101B-9397-08002B2CF9AE}" pid="5" name="OE">
    <vt:lpwstr/>
  </property>
</Properties>
</file>